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חוברת_עבודה_זו"/>
  <mc:AlternateContent xmlns:mc="http://schemas.openxmlformats.org/markup-compatibility/2006">
    <mc:Choice Requires="x15">
      <x15ac:absPath xmlns:x15ac="http://schemas.microsoft.com/office/spreadsheetml/2010/11/ac" url="Q:\ועדת מכרזים\מכרז אינסטלציה - הלפרין\"/>
    </mc:Choice>
  </mc:AlternateContent>
  <bookViews>
    <workbookView xWindow="-105" yWindow="-105" windowWidth="19395" windowHeight="11475"/>
  </bookViews>
  <sheets>
    <sheet name="כתב כמויות" sheetId="1" r:id="rId1"/>
    <sheet name="." sheetId="2" r:id="rId2"/>
  </sheets>
  <definedNames>
    <definedName name="_xlnm.Print_Titles" localSheetId="0">'כתב כמויות'!$4:$4</definedName>
    <definedName name="Z_14BDD5BC_6316_47E0_A5D4_43D94AB18F7A_.wvu.PrintTitles" localSheetId="0" hidden="1">'כתב כמויות'!$4:$4</definedName>
    <definedName name="Z_2ADF7178_C61E_4A2D_AA4E_7D77F419EC2C_.wvu.PrintTitles" localSheetId="0" hidden="1">'כתב כמויות'!$4:$4</definedName>
  </definedNames>
  <calcPr calcId="162913"/>
  <customWorkbookViews>
    <customWorkbookView name="יפתח שגיא - תצוגה אישית" guid="{14BDD5BC-6316-47E0-A5D4-43D94AB18F7A}" mergeInterval="0" personalView="1" maximized="1" xWindow="-8" yWindow="-8" windowWidth="1936" windowHeight="1056" activeSheetId="1"/>
    <customWorkbookView name="אלון שפירא - תצוגה אישית" guid="{2ADF7178-C61E-4A2D-AA4E-7D77F419EC2C}" mergeInterval="0" personalView="1" maximized="1" xWindow="-9" yWindow="-9" windowWidth="1938" windowHeight="104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1" l="1"/>
  <c r="G59" i="1" s="1"/>
  <c r="G60" i="1" s="1"/>
  <c r="G242" i="1" s="1"/>
  <c r="G65" i="1"/>
  <c r="G66" i="1" s="1"/>
  <c r="G67" i="1" s="1"/>
  <c r="G97" i="1"/>
  <c r="G98" i="1" s="1"/>
  <c r="G99" i="1" s="1"/>
  <c r="G244" i="1" s="1"/>
  <c r="G126" i="1"/>
  <c r="G127" i="1" s="1"/>
  <c r="G128" i="1" s="1"/>
  <c r="G245" i="1" s="1"/>
  <c r="G125" i="1"/>
  <c r="G124" i="1"/>
  <c r="G123" i="1"/>
  <c r="G122" i="1"/>
  <c r="G121" i="1"/>
  <c r="G120" i="1"/>
  <c r="G119" i="1"/>
  <c r="G118" i="1"/>
  <c r="G117" i="1"/>
  <c r="G116" i="1"/>
  <c r="G115" i="1"/>
  <c r="G114" i="1"/>
  <c r="G113" i="1"/>
  <c r="G112" i="1"/>
  <c r="G110" i="1"/>
  <c r="G109" i="1"/>
  <c r="G108" i="1"/>
  <c r="G106" i="1"/>
  <c r="G105" i="1"/>
  <c r="G104" i="1"/>
  <c r="G103" i="1"/>
  <c r="G152" i="1"/>
  <c r="G160" i="1"/>
  <c r="G158" i="1"/>
  <c r="G157" i="1"/>
  <c r="G156" i="1"/>
  <c r="G178" i="1"/>
  <c r="G190" i="1"/>
  <c r="G230" i="1"/>
  <c r="G229" i="1"/>
  <c r="G228" i="1"/>
  <c r="G227" i="1"/>
  <c r="G226" i="1"/>
  <c r="G225" i="1"/>
  <c r="G206" i="1"/>
  <c r="G205" i="1"/>
  <c r="G200" i="1"/>
  <c r="G199" i="1"/>
  <c r="G198" i="1"/>
  <c r="G197" i="1"/>
  <c r="G196" i="1"/>
  <c r="G202" i="1" s="1"/>
  <c r="G195" i="1"/>
  <c r="G194" i="1"/>
  <c r="G193" i="1"/>
  <c r="G188" i="1"/>
  <c r="G187" i="1"/>
  <c r="G186" i="1"/>
  <c r="G185" i="1"/>
  <c r="G184" i="1"/>
  <c r="G176" i="1"/>
  <c r="G175" i="1"/>
  <c r="G174" i="1"/>
  <c r="G173" i="1"/>
  <c r="G172" i="1"/>
  <c r="G171" i="1"/>
  <c r="G170" i="1"/>
  <c r="G169" i="1"/>
  <c r="G168" i="1"/>
  <c r="G167" i="1"/>
  <c r="G166" i="1"/>
  <c r="G165" i="1"/>
  <c r="G164" i="1"/>
  <c r="G150" i="1"/>
  <c r="G149" i="1"/>
  <c r="G148" i="1"/>
  <c r="G147" i="1"/>
  <c r="G146" i="1"/>
  <c r="G145" i="1"/>
  <c r="G144" i="1"/>
  <c r="G111" i="1"/>
  <c r="G107" i="1"/>
  <c r="G96" i="1"/>
  <c r="G95" i="1"/>
  <c r="G94" i="1"/>
  <c r="G93" i="1"/>
  <c r="G92" i="1"/>
  <c r="G91" i="1"/>
  <c r="G90" i="1"/>
  <c r="G89" i="1"/>
  <c r="G88" i="1"/>
  <c r="G87" i="1"/>
  <c r="G86" i="1"/>
  <c r="G85" i="1"/>
  <c r="G84" i="1"/>
  <c r="G83" i="1"/>
  <c r="G82" i="1"/>
  <c r="G81" i="1"/>
  <c r="G80" i="1"/>
  <c r="G79" i="1"/>
  <c r="G78" i="1"/>
  <c r="G77" i="1"/>
  <c r="G76" i="1"/>
  <c r="G75" i="1"/>
  <c r="G74" i="1"/>
  <c r="G73" i="1"/>
  <c r="G64" i="1"/>
  <c r="G57" i="1"/>
  <c r="G56" i="1"/>
  <c r="G55" i="1"/>
  <c r="G54" i="1"/>
  <c r="G53" i="1"/>
  <c r="G52" i="1"/>
  <c r="G51" i="1"/>
  <c r="G50" i="1"/>
  <c r="G49" i="1"/>
  <c r="G48" i="1"/>
  <c r="G47" i="1"/>
  <c r="G46" i="1"/>
  <c r="G45" i="1"/>
  <c r="G44" i="1"/>
  <c r="G43" i="1"/>
  <c r="G42" i="1"/>
  <c r="G41" i="1"/>
  <c r="G40" i="1"/>
  <c r="G39" i="1"/>
  <c r="G38" i="1"/>
  <c r="G37" i="1"/>
  <c r="G36" i="1"/>
  <c r="G35" i="1"/>
  <c r="G27" i="1"/>
  <c r="G26" i="1"/>
  <c r="G25" i="1"/>
  <c r="G24" i="1"/>
  <c r="G23" i="1"/>
  <c r="G22" i="1"/>
  <c r="G21" i="1"/>
  <c r="G20" i="1"/>
  <c r="G19" i="1"/>
  <c r="G18" i="1"/>
  <c r="G17" i="1"/>
  <c r="G16" i="1"/>
  <c r="G15" i="1"/>
  <c r="G14" i="1"/>
  <c r="G13" i="1"/>
  <c r="G12" i="1"/>
  <c r="G11" i="1"/>
  <c r="G10" i="1"/>
  <c r="G9" i="1"/>
  <c r="G8" i="1"/>
  <c r="G7" i="1"/>
  <c r="G6" i="1"/>
  <c r="G5" i="1"/>
  <c r="G28" i="1" s="1"/>
  <c r="G207" i="1"/>
  <c r="G243" i="1"/>
  <c r="G231" i="1" l="1"/>
  <c r="G232" i="1" s="1"/>
  <c r="G233" i="1" s="1"/>
  <c r="G247" i="1" s="1"/>
  <c r="G29" i="1"/>
  <c r="G30" i="1" s="1"/>
  <c r="G241" i="1" s="1"/>
  <c r="G218" i="1"/>
  <c r="E105" i="1"/>
  <c r="E104" i="1"/>
  <c r="E75" i="1"/>
  <c r="E86" i="1" s="1"/>
  <c r="E74" i="1"/>
  <c r="E37" i="1"/>
  <c r="E36" i="1"/>
  <c r="E7" i="1"/>
  <c r="E6" i="1"/>
  <c r="E19" i="1" s="1"/>
  <c r="E49" i="1" l="1"/>
  <c r="E117" i="1"/>
  <c r="E87" i="1"/>
  <c r="G217" i="1"/>
  <c r="E96" i="1"/>
  <c r="E125" i="1"/>
  <c r="E95" i="1"/>
  <c r="E27" i="1"/>
  <c r="E57" i="1"/>
  <c r="E85" i="1"/>
  <c r="G216" i="1"/>
  <c r="G214" i="1"/>
  <c r="G215" i="1"/>
  <c r="G213" i="1"/>
  <c r="E48" i="1"/>
  <c r="E116" i="1"/>
  <c r="E18" i="1"/>
  <c r="G219" i="1" l="1"/>
  <c r="G220" i="1" s="1"/>
  <c r="G221" i="1" s="1"/>
  <c r="G246" i="1" s="1"/>
  <c r="G248" i="1" s="1"/>
  <c r="E115" i="1"/>
  <c r="E17" i="1"/>
  <c r="E47" i="1"/>
</calcChain>
</file>

<file path=xl/sharedStrings.xml><?xml version="1.0" encoding="utf-8"?>
<sst xmlns="http://schemas.openxmlformats.org/spreadsheetml/2006/main" count="539" uniqueCount="201">
  <si>
    <t>תאור העבודה</t>
  </si>
  <si>
    <t>יח' מידה</t>
  </si>
  <si>
    <t xml:space="preserve">כמות </t>
  </si>
  <si>
    <t>מחיר</t>
  </si>
  <si>
    <t>סכום</t>
  </si>
  <si>
    <t>פרוק  ופינוי מחיצות פנים מבלוק 10 ס"מ לרבות חיפוי הקרמיקה שעליהן .</t>
  </si>
  <si>
    <t>קומפלט</t>
  </si>
  <si>
    <t>פירוק אריחי קרמיקה  מקירות קיימים אשר אינם מיועדים להריסה לרבות סיטוט שכבת הטיח מהקיר</t>
  </si>
  <si>
    <t>מ"ר</t>
  </si>
  <si>
    <t xml:space="preserve">פירוק ריצוף קיים מכל סוג שהוא לרבות פינוי שכבת המילוי  : סומסום או חול </t>
  </si>
  <si>
    <t xml:space="preserve">פירוק דלתות פנים </t>
  </si>
  <si>
    <t>יח'</t>
  </si>
  <si>
    <t>פירוק חלונות רפפה במידות עד 1 מ"ר</t>
  </si>
  <si>
    <t>פירוק מיכל הדחה ואסלה לרבות מושב ומכסה</t>
  </si>
  <si>
    <t xml:space="preserve">פירוק ברזי פרח </t>
  </si>
  <si>
    <t>פירוק משטחי שיש</t>
  </si>
  <si>
    <t xml:space="preserve">פירוק ג"ת קיימים </t>
  </si>
  <si>
    <t>ריצוף באריחי קרמיקה "אנטי סליפ" מסוג  R11 , לא בהדבקה, לרבות השלמת שכבת המילוי (חול , סומסום) , מחיר יסוד לאריח 80 ₪ / מ"ר , בכל גודל וגוון שהוא לבחירת המזמין , לרבות אספקה וביצוע עבודת הרובה בפוגות  - מושלם.</t>
  </si>
  <si>
    <t>פירוק מראה</t>
  </si>
  <si>
    <t>אספקה והתקנת מראה במידות 300/120  ס"מ</t>
  </si>
  <si>
    <t xml:space="preserve">אספקה והתקנה ג"ת לד עגול צמוד תקרה 1*26 ווט </t>
  </si>
  <si>
    <t>אספקה והתקנת חלונות רפפה במידות עד 1 מ"ר</t>
  </si>
  <si>
    <t>אספקה והתקנת דלתות כניסה לשירותים - דלת מוסדית חד כנפית מפח מגולוון פתיחה צירית במידות 80-90/210 ס"מ, צביעה בתנור  לרבות מנעול וידיות מתכת - דומאת "שהרבני" או ש"ע.</t>
  </si>
  <si>
    <t>סעיף</t>
  </si>
  <si>
    <t>01.10.10.0010</t>
  </si>
  <si>
    <t>01.10.10.0011</t>
  </si>
  <si>
    <t>01.10.10.0012</t>
  </si>
  <si>
    <t>01.10.10.0013</t>
  </si>
  <si>
    <t>01.10.10.0014</t>
  </si>
  <si>
    <t>01.10.10.0015</t>
  </si>
  <si>
    <t>01.10.10.0016</t>
  </si>
  <si>
    <t>01.10.10.0017</t>
  </si>
  <si>
    <t>01.10.10.0018</t>
  </si>
  <si>
    <t>01.10.10.0019</t>
  </si>
  <si>
    <t>01.10.10.0020</t>
  </si>
  <si>
    <t>01.10.10.0021</t>
  </si>
  <si>
    <t>2.10.10.0011</t>
  </si>
  <si>
    <t>2.10.10.0012</t>
  </si>
  <si>
    <t>2.10.10.0013</t>
  </si>
  <si>
    <t>2.10.10.0014</t>
  </si>
  <si>
    <t>2.10.10.0015</t>
  </si>
  <si>
    <t>2.10.10.0016</t>
  </si>
  <si>
    <t>2.10.10.0017</t>
  </si>
  <si>
    <t>2.10.10.0018</t>
  </si>
  <si>
    <t>2.10.10.0019</t>
  </si>
  <si>
    <t>מכולה לפינוי פסולת כולל המצאת שובר הטמנה לאתר מוכרז</t>
  </si>
  <si>
    <t>₪</t>
  </si>
  <si>
    <t>סכ"ה לפני מע"מ</t>
  </si>
  <si>
    <t>מע"מ</t>
  </si>
  <si>
    <t>סכ"ה כולל מע"מ</t>
  </si>
  <si>
    <t>פירוק כיור מותקן על הקיר</t>
  </si>
  <si>
    <t>פירוק מערכת דלוחין ברצפה וצנרת מים מהקירות</t>
  </si>
  <si>
    <t>תאור</t>
  </si>
  <si>
    <t>יחידה</t>
  </si>
  <si>
    <t>כמות</t>
  </si>
  <si>
    <t>מחיר יחידה</t>
  </si>
  <si>
    <t>סה"כ</t>
  </si>
  <si>
    <t>פרק 07 מתקני תברואה</t>
  </si>
  <si>
    <t>תת פרק 07.00 תת פרק 7.0</t>
  </si>
  <si>
    <r>
      <t>הערות</t>
    </r>
    <r>
      <rPr>
        <sz val="11"/>
        <color theme="1"/>
        <rFont val="Calibri"/>
        <family val="2"/>
      </rPr>
      <t xml:space="preserve"> </t>
    </r>
    <r>
      <rPr>
        <sz val="11"/>
        <color theme="1"/>
        <rFont val="Arial"/>
        <family val="2"/>
      </rPr>
      <t>כלליות</t>
    </r>
  </si>
  <si>
    <t>סה"כ 07.00 תת פרק 7.0</t>
  </si>
  <si>
    <t>תת פרק 07.01 אספקת מים חמים וקרים</t>
  </si>
  <si>
    <t xml:space="preserve">צינורות בקוטר 16 מ"מ כלולים במחירי היחידה של נקודות המים. </t>
  </si>
  <si>
    <t>07.01.0010</t>
  </si>
  <si>
    <t>צינורות פלדה בקוטר 3/4", מגולוונים סקדיול 40 למים קרים וחמים, מותקנים גלויים וצבועים או סמויים, מחוברים בהברגות לרבות ספחים</t>
  </si>
  <si>
    <t>מטר</t>
  </si>
  <si>
    <t>07.01.0015</t>
  </si>
  <si>
    <t>צינורות פלדה בקוטר 1" מגוולנים סקדיול 40 למים קרים וחמים, מותקנים גלויים וצבועים או סמויים, מחוברים בהברגות לרבות ספחים</t>
  </si>
  <si>
    <t>07.01.0025</t>
  </si>
  <si>
    <t>צינורות פלדה בקוטר 2" מגוולנים סקדיול 40 למים קרים וחמים, מותקנים גלויים וצבועים או סמויים, מחוברים בהברגות לרבות ספחים</t>
  </si>
  <si>
    <t>07.01.0155</t>
  </si>
  <si>
    <t>צינורות פוליאתילן מצולב למים קרים וחמים עם גרעין אלומיניום (P.S או M.G) קוטר 20-25 מ"מ ללחץ עבודה 10 אטמוספרות מותקנים גלויים או סמויים לרבות ספחים.</t>
  </si>
  <si>
    <t>07.01.0415</t>
  </si>
  <si>
    <t>אספקה והתקנה של ברזים כדוריים בקטרים של 1/2" ו 3/4" עשויים ברונזה/פליז כולל כל הדרוש לחיבור לצינור</t>
  </si>
  <si>
    <t>07.01.0420</t>
  </si>
  <si>
    <t>אספקה והתקנה של ברזים כדוריים בקוטר 1" עשויים ברונזה/פליז כולל כל הדרוש לחיבור לצינור</t>
  </si>
  <si>
    <t>07.01.0425</t>
  </si>
  <si>
    <t>אספקה והתקנה ברזים כדוריים בקוטר 2" עשויים ברונזה / פליז, כולל כל הדרוש לחיבור לצינור</t>
  </si>
  <si>
    <t>סה"כ 07.01 אספקת מים קרים וחמים (להעברה לדף ריכוז)</t>
  </si>
  <si>
    <t>תת פרק 07.02 מערכת מים בגבולות המגרש</t>
  </si>
  <si>
    <t>07.02.0003</t>
  </si>
  <si>
    <t>צינורות פלדה מגוולוונים דרג ב' קוטר 2" עובי דופן 3.65 מ"מ עם עטיפה חיצונית פוליאתילן שחול תלת שכבתי דוגמת "טריו 4" או " GAL APC" או ש"ע, לפי ת"י 103, מונחים בקרקע בעומק עד 1.25 מטר, לרבות ספחים, עבודת חפירה, עטיפת חול ומילוי חוזר</t>
  </si>
  <si>
    <t>07.02.0454</t>
  </si>
  <si>
    <t xml:space="preserve">חיבור קו מים חדש בקוטר 2" מסוג כלשהו לקו קיים מסוג כלשהו בקוטר כלשהו </t>
  </si>
  <si>
    <t>07.02.0464</t>
  </si>
  <si>
    <t>אספקה והתקנת מפרט גמל מים בקוטר 2" בחיבור למבנה, כול מגוף כדורי 2" דגם "שגיב" או ש"ע, כול קטעי צנרת, זוויות וכל האביזרים הנדרשים, כולל ניתוק מפרט מים קיים וחיבור מפרט חדש לצנרת הנכנסת לבניין, כולל כל הנדרש להתקנה מושלמת</t>
  </si>
  <si>
    <t>סה"כ 07.02 מערכת מים בגבולות המגרש (להעברה לדף הריכוז)</t>
  </si>
  <si>
    <t>תת פרק 07.03 נקודות תברואה, קבועות תברואיות ואביזריהן</t>
  </si>
  <si>
    <t>07.03.0010</t>
  </si>
  <si>
    <t>נקודה לכיור לרבות צינורות מים קרים וחמים בקוטר 16 מ"מ עד לחיבור עם צינור מחלק ראשי או מרכזיית מים, ברזי "ניל" וצינור גמיש, צנרת דלוחין עד לחיבור עם קופסת ביקורת, כול קופסת ביקורת, כולל התקנה הסוללה, כולל חציבה בקיר ותיקון לאחר ההתקנה, הכל בשלמות קומפלט</t>
  </si>
  <si>
    <t>07.03.0100</t>
  </si>
  <si>
    <t>נקודה לאסלה לרבות צינור מים קרים עד לחיבור עם צינור מחלק ראשי או מרכזיית מים, צינור נקז שפכים מותקן גלוי ו/או סמוי ו/או במעבר קיר ומחובר לצינור איורור קיים/קולטן/ מאסף והתקנת אסלה, כולל ברז קיר,  ברז "ניל" (לא כולל אספקה של אסלה ומיכל הדחה אשר ישולמו בנפרד), לרבות חציבה בקיר ותיוקנו לאחר התקנה, הכל בשלמות, קומפלט</t>
  </si>
  <si>
    <t>07.03.0110</t>
  </si>
  <si>
    <t>07.03.0120</t>
  </si>
  <si>
    <t>07.03.0150</t>
  </si>
  <si>
    <t>07.03.0155</t>
  </si>
  <si>
    <t>07.03.0170</t>
  </si>
  <si>
    <t>07.03.0190</t>
  </si>
  <si>
    <t>07.03.0810</t>
  </si>
  <si>
    <t xml:space="preserve">קידוח חור במקדח יהלום בקוטר עד 5" בקיר בטון או אבן או תקרות בעובי עד 20 ס"מ למעבר צנרת ביוב לרבות שרוול. </t>
  </si>
  <si>
    <t>07.03.0820</t>
  </si>
  <si>
    <t>קידוח חורים במקדח יהלום אולם למעבר צנרת בקוטר 2" עד 3" לרבות ביטון שרוולים (הכלולים באינסטצליה), תיקוני בטון, וסתימות לאחר התקנת צנרת, הכל מושלם וכמפורט במפרט</t>
  </si>
  <si>
    <t>סה"כ 07.03 נקודות תברואה, קבועות תברואיות ואביזריהן (להעברה לדף ריכוז)</t>
  </si>
  <si>
    <t>תת פרק 07.04 מערכת נקזים ואוורור</t>
  </si>
  <si>
    <t xml:space="preserve">מחירי צינורת דלוחין בקוטר עד 50 מ"מ לחיבור כיורים כלולים במחירי היחידה של הנקודות.    מחירי צנרת שופכין ואביזרים לחיבור אסלה עם קולטן/ נקז ראשי כלולים במחירי היחדיה של הנקודות.    מחירי קופסאות הביקורת ומחסומי רצפה כלולים במחירי היחידה של הנקודות. </t>
  </si>
  <si>
    <t>07.04.0010</t>
  </si>
  <si>
    <t>צינורות פוליפרופילן תלת שכבתיים דגם "ultra Silent"  דוגמת "חוליות" או ש"ע מותקנים גלויים או סמויים או בתוך יציקת בטון (עם מחבר מתאים) בקוטר 110 מ"מ לרבות ספחים.</t>
  </si>
  <si>
    <t>07.04.0027</t>
  </si>
  <si>
    <t xml:space="preserve">מחסום רצפה 200/110 מ"מ מפוליאתילן HDPE עם רשת פליז כולל סל סינון מנירוסטה בעובי 1 מ"מ עם ידית הרמה בהתאם לפרט. </t>
  </si>
  <si>
    <t>07.04.0060</t>
  </si>
  <si>
    <t>כובעי איורור PVC קוטר 110 מ"מ</t>
  </si>
  <si>
    <t>07.04.0125</t>
  </si>
  <si>
    <t>מאסף רצפה נפילה מפוליפרופילן בקוטר 110 מ"מ עם מכסה פליז</t>
  </si>
  <si>
    <t>07.04.0210</t>
  </si>
  <si>
    <t>חיבור יחידת מיזוג אויר למחסום רצפה, כולל אספקה והתקנה צינור מפוליפרופילן בקוטר 40 מ"מ באורך עד 6 מטר כולל כל הנדרש להתקנה מושלמת</t>
  </si>
  <si>
    <t>סה"כ 07.04 מערכת נקזים ואיורור (להעברה לדף ריכוז)</t>
  </si>
  <si>
    <t>תת פרק 07.05 עבודות אינסטלציה כלליות</t>
  </si>
  <si>
    <t>07.05.0010</t>
  </si>
  <si>
    <t>07.05.0020</t>
  </si>
  <si>
    <t>בסיום העבודה יבוצע ניקיון כללי ושאיבה של בור הביוב ושל כל השוחות בהיקף המבנה</t>
  </si>
  <si>
    <t>07.05.0030</t>
  </si>
  <si>
    <t>בסיום העבודה יבוצע ניקיון כללי ופינוי כלל ציוד מיותר בכל האזור שמתחת לשרותים במפלס 0</t>
  </si>
  <si>
    <t>סה"כ 07.05 עבודות אינסטלציה כלליות</t>
  </si>
  <si>
    <t>07.06.0010</t>
  </si>
  <si>
    <t>סה"כ 07.06 דוד מים חמים חשמלי (להעברה לדף ריכוז)</t>
  </si>
  <si>
    <t>סה"כ תת פרק</t>
  </si>
  <si>
    <t>תת פרק 07.01 אספקת מים קרים וחמים</t>
  </si>
  <si>
    <t xml:space="preserve">תת פרק 07.06 דוד מים חשמלי </t>
  </si>
  <si>
    <t>2.05.10.0010</t>
  </si>
  <si>
    <t>איטום חדרים רטובים בציפויים ביטומניים אלסטומרים מושבחים בפולימרים כגון "מסטיגום" או ש"ע  בכמות 300 ג"ר/  מ"ר לרבות שכבת פריימר ,  לפחות שתי שכבות איטום , זמן ייבוש בין שכבה לשכבה 48 שעות.</t>
  </si>
  <si>
    <t>07.05.0031</t>
  </si>
  <si>
    <t>2.11.40.0012</t>
  </si>
  <si>
    <t>צבע מגן נגד עובש ופטריות "סופרקריל אקרינול" או ש"ע על טיח פנים ב 3 שכבות ועד לכיסוי מלא לפי אישור המפקח , לרבות תיקוני שפכטל וצבע לפי הצורך.</t>
  </si>
  <si>
    <t>2.22.20.0038</t>
  </si>
  <si>
    <t>פירוק תקרה תותבת מלוחות מינרליים לרבות כל הפרופילים הנושאים  הראשיים והמשניים ,פינוי החומר למכולה . תקרה אקסטית חדשה מאריחים מינרליים חצי שקוע דגם "דיון מקס" או ש"ע המחיר כולל פרופילי נשיאה ראשיים ומשניים  , גמר זוויתן ליד הקירות עד לביצוע מושלם של העבודה. מחיר יסוד לאריחים 65 ש"ח למ"ר.</t>
  </si>
  <si>
    <t>07.05.0032</t>
  </si>
  <si>
    <t>פירוק צנרת מ"א ממפלס 1 ועד מפלס 6 לרבות פינוי ותיקוני טיח בתקרה וריצוף ברצפה.</t>
  </si>
  <si>
    <t>אספקה והתקנת דלתות כניסה לשירותים - דלת מוסדית חד כנפית מפח מגולוון פתיחה צירית במידות 80-90/210 ס"מ, צביעה בתנור  לרבות מנעול וידיות מתכת - דוגמאת "שהרבני" או ש"ע.</t>
  </si>
  <si>
    <t>07.05.0033</t>
  </si>
  <si>
    <t>תת פרק 6 -תחזוקה ושיפוצים</t>
  </si>
  <si>
    <t>6.60.10.0010</t>
  </si>
  <si>
    <t>פועל בניין מקצועי</t>
  </si>
  <si>
    <t>ש"ע</t>
  </si>
  <si>
    <t>6.60.10.0011</t>
  </si>
  <si>
    <t>6.60.10.0012</t>
  </si>
  <si>
    <t>6.60.10.0013</t>
  </si>
  <si>
    <t>6.60.10.0014</t>
  </si>
  <si>
    <t>6.60.10.0015</t>
  </si>
  <si>
    <t>צבע מקצועי</t>
  </si>
  <si>
    <t>שרברב מקצועי</t>
  </si>
  <si>
    <t>חשמלאי מוסמך</t>
  </si>
  <si>
    <t>חשמלאי עוזר</t>
  </si>
  <si>
    <t>צנר מקצועי לעבודות מ"א</t>
  </si>
  <si>
    <t>ש"ע פועלי בניין - יבוצע רק באישור בכתב מאת המפקח</t>
  </si>
  <si>
    <t>07.05.0034</t>
  </si>
  <si>
    <t>בסיום העבודה תבוצע שטיפה כללית של הקוים של הביוב בכל המבנה בגמר הפרוייקט</t>
  </si>
  <si>
    <t>קומה 0 - שטיפת קו ביוב קיים מתחת למפלס 0 לפני צילום הקו , צילום קו הביוב לאיתור תקלות , תיקון התקלות והחלפת חלקים בקו לפי הצורך ולפי הנחיית המפקח בשטח. יבוצע ניתוח מחיר לעלות לאחר השטיפה ובטרם ביצוע התיקון.</t>
  </si>
  <si>
    <t>עבודות אינסטלציה</t>
  </si>
  <si>
    <t>סכ"ה עבודות אינסטלציה</t>
  </si>
  <si>
    <t>סכ"ה עבודות תחזוקה ושיפוצים</t>
  </si>
  <si>
    <t>סכ"ה הצעה לכל הפרויקט</t>
  </si>
  <si>
    <t>שיפוץ שירותים מפלס מרתף ("0")</t>
  </si>
  <si>
    <t>שיפוץ שירותים מפלס 1</t>
  </si>
  <si>
    <t>שיפוץ שירותים מפלס 3</t>
  </si>
  <si>
    <t>שיפוץ שירותים מפלס 5</t>
  </si>
  <si>
    <t>שיפוץ שירותים מפלס 6</t>
  </si>
  <si>
    <t>שיפוץ שירותים מפלס 1 ("1")</t>
  </si>
  <si>
    <t>שיפוץ שירותים מפלס 3 ("3")</t>
  </si>
  <si>
    <t>שיפוץ שירותים מפלס 5 ("5")</t>
  </si>
  <si>
    <t>שיפוץ שירותים מפלס 6 ("6")</t>
  </si>
  <si>
    <r>
      <t xml:space="preserve">ריכוז הצעת מחיר קבלן לאחר הנחה </t>
    </r>
    <r>
      <rPr>
        <b/>
        <u/>
        <sz val="16"/>
        <color theme="1"/>
        <rFont val="Arial"/>
        <family val="2"/>
        <scheme val="minor"/>
      </rPr>
      <t>כולל מע"מ</t>
    </r>
  </si>
  <si>
    <t>קומה 5 - פירוק מחיצת בלוקים קיימת לרבות פינוי ,  השלמת מערכת תמיכה וסעד לנכים , ידית מתרוממת  , וידית אחיזה מתקפל לצד האסלה. בשני תאי שרותים לנכים</t>
  </si>
  <si>
    <t>סה"כ לפני מע"מ</t>
  </si>
  <si>
    <t>סה"כ כולל מע"מ</t>
  </si>
  <si>
    <t>07.03.0105</t>
  </si>
  <si>
    <t xml:space="preserve">נקודת מים לברז גן לרבות צינור מים קרים עד לחיבור עם צינור מחלק ראשי או מרכזיית מים, כולל אספקה והתקנה של ברז גן במיקום שייקבע ע"י המזמין ובהתאם להנחיית המפקח  </t>
  </si>
  <si>
    <t>אסלות מחרס לבן סוג א' לרבות מושב, מכסה כבד מפלסטיק מחובר עם ברגי פלב"מ דגם חרמון או שו"ע, דוגמת אסלה דגם לוטם חרסה</t>
  </si>
  <si>
    <t>נגיש- אסלת נכים מחרס לבן סוג א' דגם נכים דוראויט או ש"ע, באורך 69 ס"מ ובגובה 50 ס"מ,  מושב ומכסה קשיח מחובר עם ברגי פלב"מ דגם "חרמון" או ש"ע</t>
  </si>
  <si>
    <t>נגיש - כיור רחצה תלוי מחרס לבן סוג א' דגם "דורוויט 45" מעוגל או ש"ע באורך 44.5 ס"מ וברוחב 34.5 ס"מ ובגובה 17 ס"מ, כולל סיפון וכל האביזרים</t>
  </si>
  <si>
    <t>אספקה והתקנה סוללה לכיור בעמידה, עם פיה בינונית מסתובבת, דגם "רותם - חמת" מק"ט 900523 או ש"ע, גימור כרום מותקן מושלם לרבות ברזי ניל, צינורות גמישים וכל חומרי העזר, כולל חיבור לצנרת מים.</t>
  </si>
  <si>
    <t xml:space="preserve">נגיש - סוללה לכיור בעמידה, עם פיה ארוכה מסתובבת וידית מרפק מסדרת חמת רותם נכים מק"ט 900042 או ש"ע, גימור כרום, מותקן מושלם לרבות ברזי ניל וכל חומרי העזר. </t>
  </si>
  <si>
    <t>מיכל הדחה סמוי לבלוק פלסאון דגם אלקה</t>
  </si>
  <si>
    <t>07.03.0900</t>
  </si>
  <si>
    <t>07.03.0910</t>
  </si>
  <si>
    <t>לחצן למיכל הדחה סמוי פלסאון סדרה אלקה לפי בחירת המזמין</t>
  </si>
  <si>
    <t>07.05.0035</t>
  </si>
  <si>
    <t>בניית בלוקים למיכל הדחה סמוי כולל יציקה בטון עד למוטות הברגה בהתאם להנחיית מפקח ותקן תלייה מיכלי הדחה סמויים</t>
  </si>
  <si>
    <t>קומה 0 - פירוק תעלת מ"א מפח במידות שונות לרבות הקונסטרוקציה הנושאת , פינוי החומר  ותיקוני טיח וצבע כנדרש בתקרה וברצפה לרבות סגירת הרצפה ואיטום במידת הצורך</t>
  </si>
  <si>
    <t>חיפוי קירות באריחי קרמיקה  באמצעות טיט או טיח + הדבקה  (לבחירת הקבלן)  מחיר יסוד לאריח 80 ₪ / מ"ר , בכל גודל וגוון שהוא לבחירת המזמין , לרבות אספקה וביצוע עבודת הרובה בפוגות  - מושלם. יישום האריחים יבוצע לפי הנחיית מפקח בשטח ובשיטה "גרונג 45 מעלות"</t>
  </si>
  <si>
    <t>במפלס 5 בשרותי נכים - ללא משטחי שיש</t>
  </si>
  <si>
    <t>התקנת לוח שיש יצוק באורך 1.7 מטר בעומק 50 ס"מ כולל 2 כיורים וסינור יורד 20 ס"מ וגב אחורי בגובה 10 ס"מ,  לרבות עיבוד "קנט" ופתיחת חורים עבור ברזים, לרבות התקנת כלים סניטריים על משטח השיש והתקנה קומפלט. בחירת גוון ודגם השיש הכיורים לבחירת המזמין . באחריות הספק לקחת מידות מדויקות בשטח ולבצע בהתאם למידות ובאישור המפקח. כולל אספקה והתקנה סיפון וכל האביזרים הנדרשים להתקנה מושלמת.</t>
  </si>
  <si>
    <t>התקנת לוח שיש יצוק באורך 1.6 מטר בעומק 50 ס"מ כולל 2 כיורים וסינור יורד 20 ס"מ וגב אחורי בגובה 10 ס"מ,  לרבות עיבוד "קנט" ופתיחת חורים עבור ברזים, לרבות התקנת כלים סניטריים על משטח השיש והתקנה קומפלט. בחירת גוון ודגם השיש הכיורים לבחירת המזמין . באחריות הספק לקחת מידות מדויקות בשטח ולבצע בהתאם למידות ובאישור המפקח. כולל אספקה והתקנה סיפון וכל האביזרים הנדרשים להתקנה מושלמת.</t>
  </si>
  <si>
    <r>
      <rPr>
        <b/>
        <sz val="11"/>
        <color theme="1"/>
        <rFont val="Arial"/>
        <family val="2"/>
        <scheme val="minor"/>
      </rPr>
      <t>שרותי נשים</t>
    </r>
    <r>
      <rPr>
        <sz val="11"/>
        <color theme="1"/>
        <rFont val="Arial"/>
        <family val="2"/>
        <charset val="177"/>
        <scheme val="minor"/>
      </rPr>
      <t xml:space="preserve">: התקנת לוח שיש יצוק באורך 2.3 מטר בעומק 50 ס"מ כולל 3 כיורים וסינור יורד 20 ס"מ וגב אחורי בגובה 10 ס"מ. </t>
    </r>
    <r>
      <rPr>
        <b/>
        <sz val="11"/>
        <color theme="1"/>
        <rFont val="Arial"/>
        <family val="2"/>
        <scheme val="minor"/>
      </rPr>
      <t>שרותי גברים</t>
    </r>
    <r>
      <rPr>
        <sz val="11"/>
        <color theme="1"/>
        <rFont val="Arial"/>
        <family val="2"/>
        <charset val="177"/>
        <scheme val="minor"/>
      </rPr>
      <t>: התקנת לוח שיש יצוק באורך 1.7 מטר בעומק 50 ס"מ כולל 2 כיורים וסינור יורד 20 ס"מ וגב אחורי בגובה 10 ס"מ. בשני המקומות כולל  לרבות עיבוד "קנט" ופתיחת חורים עבור ברזים, לרבות התקנת כלים סניטריים על משטח השיש והתקנה קומפלט. בחירת גוון ודגם השיש הכיורים לבחירת המזמין . באחריות הספק לקחת מידות מדויקות בשטח ולבצע בהתאם למידות ובאישור המפקח. כולל אספקה והתקנה סיפון וכל האביזרים הנדרשים להתקנה מושלמת.</t>
    </r>
  </si>
  <si>
    <t xml:space="preserve">כיור רחצה, עבור חדר שרותים, מחרס לבן סוג א' דגם "פלמה" 51 או ש"ע רוחב 49 ס"מ עומק  41.8 ס"מ גובה 13.2 ס"מ, כולל אספקה והתקנה סיפון וכל האביזרים הנדרשים להתקנה מושלמת. </t>
  </si>
  <si>
    <t>תת פרק 07.06 דוד מים חמים חשמלי</t>
  </si>
  <si>
    <t>דוד מים חמים בנפח 30 ליטר עם ציפוי אמייל פנימי ובידוד פוליאוריתן יצוק לרבות כל האביזרים, שסתום אל חוזר 3/4" ושסתום ביטחון, חיבור לנקודת מים וחשמל קיימות לרבות כלל התאמות נדרשות למערכת מים בכל מפלס, לרבות אספקה , תלייה, התקנה וחיבור. תקופת אחריות של 3 שנים</t>
  </si>
  <si>
    <t>פרוק דוד מים חמים קיים לרבות כלל אביזרים של צנרת מים ותשתית חשמל</t>
  </si>
  <si>
    <t>07.06.0020</t>
  </si>
  <si>
    <t xml:space="preserve">מערכת מחיצות לשירותים במידות 100/150 H.P.L (טרספה) בעובי 12 מ"מ אנטי ואנדליזם ועמידה בפני שריטות , חזית התא ברוחב עד 100 ס"מ , לרבות דלת , עם מנגנון סגירה עצמית ,גובה המערכת 15 ס"מ מהרצפה עד לגובה 202 ס"מ כולל פרזול נירוסטה. לרבות מנעול תפוס / פנוי איכותי ועמיד ופרזול נלווה קומפלט. לרבות גומי מיוחד בדלת לטריקה שקטה. לרבות מגן אצבעות מובנה משני צידי הדלת פי דרישת משרד החינוך לבטיחות. כדוגמת סדרת  Imagine PLATINUM של חברת מנל. באחריות הקבלן לבצע מדידה ולקיחת מידות מדויקת ולספר את המוצרים בהתאם למידות. בחירת גוונים ופירזול וסגירה בהתאם לבחירת המזמין. </t>
  </si>
  <si>
    <t>נספח 4 א' - כתב כמויות</t>
  </si>
  <si>
    <r>
      <t>מחירי</t>
    </r>
    <r>
      <rPr>
        <sz val="10"/>
        <color theme="1"/>
        <rFont val="Calibri"/>
        <family val="2"/>
      </rPr>
      <t xml:space="preserve"> </t>
    </r>
    <r>
      <rPr>
        <sz val="10"/>
        <color theme="1"/>
        <rFont val="Arial"/>
        <family val="2"/>
      </rPr>
      <t>הצינורות</t>
    </r>
    <r>
      <rPr>
        <sz val="10"/>
        <color theme="1"/>
        <rFont val="Calibri"/>
        <family val="2"/>
      </rPr>
      <t xml:space="preserve"> </t>
    </r>
    <r>
      <rPr>
        <sz val="10"/>
        <color theme="1"/>
        <rFont val="Arial"/>
        <family val="2"/>
      </rPr>
      <t>והאביזרים</t>
    </r>
    <r>
      <rPr>
        <sz val="10"/>
        <color theme="1"/>
        <rFont val="Calibri"/>
        <family val="2"/>
      </rPr>
      <t xml:space="preserve"> </t>
    </r>
    <r>
      <rPr>
        <sz val="10"/>
        <color theme="1"/>
        <rFont val="Arial"/>
        <family val="2"/>
      </rPr>
      <t>המונחים</t>
    </r>
    <r>
      <rPr>
        <sz val="10"/>
        <color theme="1"/>
        <rFont val="Calibri"/>
        <family val="2"/>
      </rPr>
      <t xml:space="preserve"> </t>
    </r>
    <r>
      <rPr>
        <sz val="10"/>
        <color theme="1"/>
        <rFont val="Arial"/>
        <family val="2"/>
      </rPr>
      <t>בקרקע</t>
    </r>
    <r>
      <rPr>
        <sz val="10"/>
        <color theme="1"/>
        <rFont val="Calibri"/>
        <family val="2"/>
      </rPr>
      <t xml:space="preserve">, כוללים את עבודת החפירה ו/או החציבה בכל סוגי הקרקע. מחירי הצינורות והאביזרים בתוך המבנה, גלויים או סמויים, כוללית עבודות חציבה וקידוח ברצפה ובקירות, לצורך העברת צנרת, הכל בהתאם לתוכניות, כולל ביצוע סתימות ואטימה של החורים וביצוע התיקונים.     על הקבלן לכלול את כל העבודות הנ"ל במחירי היחידה.  מחירי היחידה כוללים פירוק וסילוק הצנרת והקבועות הישנות בתוך ומחוץ המבנה.  כל המחירים של חלקי המתכת הגלויים, צנרת ואבישרים כוללים את הצביעה בהתאם מפרט.   כל המחירים כוללים חומר + עבודה + רווח ונקובים בשקלים חדשים ללא מע"מ.  יש לקבל את אישור הקונסטרוקטור על כל עבודות החציבה והקידוח בבטון.     המזמין שומר לעצמו את הזכות לא לאשר ציוד וחומר שווה ערך. מחירי הסעיפים כוללים איתור בשטח, תיאום עם כל הגורמים הרלוונטיים, בירור ו/או תיאום מול המתכנן והמפקחבמידה וקיימת אי התאמה בין התוכניות למצב בפועל., כולל בדיקת מפלסים ומיקום מדויק להתחברות. מחירי הסעיפים כוללים סילוק פסולת מהשטחהעבודה לאתר מורשה. מחירי היחידה כוללים ביצוע שטיפ, בדיקת לחץ, בדיקת אטימות וכל הבדיקות הנדרשות למסירת העבודה. מחירי היחידה של הצינורות המים כוללים ביצוע חיטוי. מחירי היחידה כוללים קבלת אישור שירות שדה של יצרן על התקנת צנרת וספחים לפני כיסוי הצנרת באדמה או סגירה בתוך קירות או ריצוף.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</si>
</sst>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Arial"/>
      <family val="2"/>
      <charset val="177"/>
      <scheme val="minor"/>
    </font>
    <font>
      <sz val="8"/>
      <name val="Arial"/>
      <family val="2"/>
      <charset val="177"/>
      <scheme val="minor"/>
    </font>
    <font>
      <b/>
      <sz val="11"/>
      <color theme="1"/>
      <name val="Arial"/>
      <family val="2"/>
      <scheme val="minor"/>
    </font>
    <font>
      <sz val="11"/>
      <color theme="1"/>
      <name val="Arial"/>
      <family val="2"/>
    </font>
    <font>
      <sz val="11"/>
      <color theme="1"/>
      <name val="Calibri"/>
      <family val="2"/>
    </font>
    <font>
      <b/>
      <sz val="11"/>
      <color theme="1"/>
      <name val="Arial"/>
      <family val="2"/>
    </font>
    <font>
      <b/>
      <sz val="14"/>
      <color theme="1"/>
      <name val="Arial"/>
      <family val="2"/>
      <scheme val="minor"/>
    </font>
    <font>
      <sz val="14"/>
      <color theme="1"/>
      <name val="Arial"/>
      <family val="2"/>
      <scheme val="minor"/>
    </font>
    <font>
      <b/>
      <sz val="16"/>
      <color theme="1"/>
      <name val="Arial"/>
      <family val="2"/>
      <scheme val="minor"/>
    </font>
    <font>
      <sz val="16"/>
      <color theme="1"/>
      <name val="Arial"/>
      <family val="2"/>
      <scheme val="minor"/>
    </font>
    <font>
      <b/>
      <u/>
      <sz val="16"/>
      <color theme="1"/>
      <name val="Arial"/>
      <family val="2"/>
      <scheme val="minor"/>
    </font>
    <font>
      <sz val="11"/>
      <color theme="1"/>
      <name val="Arial"/>
      <family val="2"/>
      <scheme val="minor"/>
    </font>
    <font>
      <sz val="10"/>
      <color theme="1"/>
      <name val="Arial"/>
      <family val="2"/>
    </font>
    <font>
      <sz val="10"/>
      <color theme="1"/>
      <name val="Calibri"/>
      <family val="2"/>
    </font>
  </fonts>
  <fills count="8">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theme="5" tint="-0.24994659260841701"/>
      </left>
      <right/>
      <top style="thick">
        <color theme="5" tint="-0.24994659260841701"/>
      </top>
      <bottom style="thin">
        <color auto="1"/>
      </bottom>
      <diagonal/>
    </border>
    <border>
      <left/>
      <right/>
      <top style="thick">
        <color theme="5" tint="-0.24994659260841701"/>
      </top>
      <bottom style="thin">
        <color auto="1"/>
      </bottom>
      <diagonal/>
    </border>
    <border>
      <left/>
      <right style="thick">
        <color theme="5" tint="-0.24994659260841701"/>
      </right>
      <top style="thick">
        <color theme="5" tint="-0.24994659260841701"/>
      </top>
      <bottom style="thin">
        <color auto="1"/>
      </bottom>
      <diagonal/>
    </border>
    <border>
      <left style="thick">
        <color theme="5" tint="-0.24994659260841701"/>
      </left>
      <right/>
      <top style="thin">
        <color auto="1"/>
      </top>
      <bottom style="thin">
        <color auto="1"/>
      </bottom>
      <diagonal/>
    </border>
    <border>
      <left/>
      <right style="thick">
        <color theme="5" tint="-0.24994659260841701"/>
      </right>
      <top style="thin">
        <color auto="1"/>
      </top>
      <bottom style="thin">
        <color auto="1"/>
      </bottom>
      <diagonal/>
    </border>
    <border>
      <left style="thick">
        <color theme="5" tint="-0.24994659260841701"/>
      </left>
      <right/>
      <top style="thin">
        <color auto="1"/>
      </top>
      <bottom style="thick">
        <color theme="5" tint="-0.24994659260841701"/>
      </bottom>
      <diagonal/>
    </border>
    <border>
      <left/>
      <right/>
      <top style="thin">
        <color auto="1"/>
      </top>
      <bottom style="thick">
        <color theme="5" tint="-0.24994659260841701"/>
      </bottom>
      <diagonal/>
    </border>
    <border>
      <left/>
      <right style="thin">
        <color auto="1"/>
      </right>
      <top style="thin">
        <color auto="1"/>
      </top>
      <bottom style="thick">
        <color theme="5" tint="-0.24994659260841701"/>
      </bottom>
      <diagonal/>
    </border>
    <border>
      <left style="thin">
        <color auto="1"/>
      </left>
      <right style="thin">
        <color auto="1"/>
      </right>
      <top style="thin">
        <color auto="1"/>
      </top>
      <bottom style="thick">
        <color theme="5" tint="-0.24994659260841701"/>
      </bottom>
      <diagonal/>
    </border>
    <border>
      <left/>
      <right style="thick">
        <color theme="5" tint="-0.24994659260841701"/>
      </right>
      <top style="thin">
        <color auto="1"/>
      </top>
      <bottom style="thick">
        <color theme="5" tint="-0.24994659260841701"/>
      </bottom>
      <diagonal/>
    </border>
  </borders>
  <cellStyleXfs count="1">
    <xf numFmtId="0" fontId="0" fillId="0" borderId="0"/>
  </cellStyleXfs>
  <cellXfs count="91">
    <xf numFmtId="0" fontId="0" fillId="0" borderId="0" xfId="0"/>
    <xf numFmtId="3" fontId="0" fillId="0" borderId="0" xfId="0" applyNumberFormat="1"/>
    <xf numFmtId="3" fontId="0" fillId="0" borderId="1" xfId="0" applyNumberFormat="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164" fontId="0" fillId="2" borderId="1" xfId="0" applyNumberFormat="1" applyFill="1" applyBorder="1" applyAlignment="1">
      <alignment horizontal="center" vertical="center"/>
    </xf>
    <xf numFmtId="3" fontId="0" fillId="2" borderId="1" xfId="0" applyNumberForma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64" fontId="0" fillId="3" borderId="1" xfId="0" applyNumberFormat="1" applyFill="1" applyBorder="1" applyAlignment="1">
      <alignment horizontal="center" vertical="center"/>
    </xf>
    <xf numFmtId="3" fontId="0" fillId="3" borderId="1" xfId="0" applyNumberForma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64" fontId="0" fillId="4" borderId="1" xfId="0" applyNumberFormat="1" applyFill="1" applyBorder="1" applyAlignment="1">
      <alignment horizontal="center" vertical="center"/>
    </xf>
    <xf numFmtId="3" fontId="0" fillId="4" borderId="1" xfId="0" applyNumberForma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64" fontId="0" fillId="5" borderId="1" xfId="0" applyNumberFormat="1" applyFill="1" applyBorder="1" applyAlignment="1">
      <alignment horizontal="center" vertical="center"/>
    </xf>
    <xf numFmtId="3" fontId="0" fillId="5" borderId="1" xfId="0" applyNumberFormat="1"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164" fontId="0" fillId="6" borderId="1" xfId="0" applyNumberFormat="1" applyFill="1" applyBorder="1" applyAlignment="1">
      <alignment horizontal="center" vertical="center"/>
    </xf>
    <xf numFmtId="3" fontId="0" fillId="6" borderId="1" xfId="0" applyNumberFormat="1" applyFill="1" applyBorder="1" applyAlignment="1">
      <alignment horizontal="center" vertical="center"/>
    </xf>
    <xf numFmtId="0" fontId="0" fillId="0" borderId="0" xfId="0" applyBorder="1" applyAlignment="1">
      <alignment horizontal="center" vertical="center"/>
    </xf>
    <xf numFmtId="3" fontId="0" fillId="0" borderId="0" xfId="0" applyNumberFormat="1" applyBorder="1" applyAlignment="1">
      <alignment horizontal="center" vertical="center"/>
    </xf>
    <xf numFmtId="0" fontId="3" fillId="0" borderId="1" xfId="0" applyFont="1" applyBorder="1" applyAlignment="1">
      <alignment horizontal="center" vertical="center" readingOrder="2"/>
    </xf>
    <xf numFmtId="0" fontId="3" fillId="0" borderId="1" xfId="0" applyFont="1" applyBorder="1" applyAlignment="1">
      <alignment horizontal="center" vertical="center" wrapText="1" readingOrder="2"/>
    </xf>
    <xf numFmtId="0" fontId="5" fillId="2" borderId="1" xfId="0" applyFont="1" applyFill="1" applyBorder="1" applyAlignment="1">
      <alignment horizontal="center" vertical="center" wrapText="1" readingOrder="2"/>
    </xf>
    <xf numFmtId="0" fontId="5" fillId="0" borderId="1" xfId="0" applyFont="1" applyBorder="1" applyAlignment="1">
      <alignment horizontal="center" vertical="center" readingOrder="2"/>
    </xf>
    <xf numFmtId="0" fontId="5" fillId="0" borderId="1" xfId="0" applyFont="1" applyBorder="1" applyAlignment="1">
      <alignment horizontal="center" vertical="center" wrapText="1" readingOrder="2"/>
    </xf>
    <xf numFmtId="0" fontId="3" fillId="0" borderId="5" xfId="0" applyFont="1" applyBorder="1" applyAlignment="1">
      <alignment horizontal="center" vertical="center" readingOrder="2"/>
    </xf>
    <xf numFmtId="0" fontId="5" fillId="2" borderId="6" xfId="0" applyFont="1" applyFill="1" applyBorder="1" applyAlignment="1">
      <alignment horizontal="center" vertical="center" wrapText="1" readingOrder="2"/>
    </xf>
    <xf numFmtId="0" fontId="3" fillId="0" borderId="7" xfId="0" applyFont="1" applyBorder="1" applyAlignment="1">
      <alignment horizontal="center" vertical="center" readingOrder="2"/>
    </xf>
    <xf numFmtId="0" fontId="3" fillId="0" borderId="0" xfId="0" applyFont="1" applyAlignment="1">
      <alignment horizontal="center" vertical="center" wrapText="1" readingOrder="2"/>
    </xf>
    <xf numFmtId="0" fontId="5" fillId="2" borderId="0" xfId="0" applyFont="1" applyFill="1" applyAlignment="1">
      <alignment horizontal="center" vertical="center" wrapText="1" readingOrder="2"/>
    </xf>
    <xf numFmtId="0" fontId="3" fillId="0" borderId="7" xfId="0" applyFont="1" applyBorder="1" applyAlignment="1">
      <alignment horizontal="center" vertical="center" wrapText="1" readingOrder="2"/>
    </xf>
    <xf numFmtId="0" fontId="3" fillId="0" borderId="8" xfId="0" applyFont="1" applyBorder="1" applyAlignment="1">
      <alignment horizontal="center" vertical="center" wrapText="1" readingOrder="2"/>
    </xf>
    <xf numFmtId="0" fontId="3" fillId="2" borderId="6" xfId="0" applyFont="1" applyFill="1" applyBorder="1" applyAlignment="1">
      <alignment horizontal="center" vertical="center" wrapText="1" readingOrder="2"/>
    </xf>
    <xf numFmtId="0" fontId="0" fillId="0" borderId="1" xfId="0" applyBorder="1" applyAlignment="1">
      <alignment horizontal="center" vertical="center"/>
    </xf>
    <xf numFmtId="0" fontId="0" fillId="0" borderId="5" xfId="0" applyBorder="1" applyAlignment="1">
      <alignment horizontal="center" vertical="center"/>
    </xf>
    <xf numFmtId="0" fontId="2" fillId="2" borderId="6" xfId="0" applyFont="1" applyFill="1" applyBorder="1" applyAlignment="1">
      <alignment horizontal="center" vertical="center"/>
    </xf>
    <xf numFmtId="0" fontId="0" fillId="0" borderId="7" xfId="0" applyBorder="1" applyAlignment="1">
      <alignment horizontal="center" vertical="center"/>
    </xf>
    <xf numFmtId="0" fontId="0" fillId="2" borderId="6" xfId="0" applyFill="1" applyBorder="1" applyAlignment="1">
      <alignment horizontal="center" vertical="center"/>
    </xf>
    <xf numFmtId="0" fontId="0" fillId="0" borderId="0" xfId="0" applyFill="1" applyAlignment="1">
      <alignment horizontal="center" vertical="center"/>
    </xf>
    <xf numFmtId="0" fontId="0" fillId="0" borderId="8" xfId="0" applyBorder="1" applyAlignment="1">
      <alignment horizontal="center" vertical="center"/>
    </xf>
    <xf numFmtId="0" fontId="0" fillId="2" borderId="7" xfId="0"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xf>
    <xf numFmtId="3" fontId="0" fillId="0" borderId="0" xfId="0" applyNumberFormat="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3" fontId="7" fillId="0" borderId="17" xfId="0" applyNumberFormat="1" applyFont="1" applyBorder="1" applyAlignment="1">
      <alignment horizontal="center" vertical="center"/>
    </xf>
    <xf numFmtId="3" fontId="7" fillId="0" borderId="1"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6" fillId="0" borderId="18" xfId="0" applyNumberFormat="1" applyFont="1" applyBorder="1" applyAlignment="1">
      <alignment horizontal="center" vertical="center"/>
    </xf>
    <xf numFmtId="0" fontId="0" fillId="7" borderId="1" xfId="0" applyFill="1" applyBorder="1" applyAlignment="1">
      <alignment horizontal="center" vertical="center"/>
    </xf>
    <xf numFmtId="0" fontId="3" fillId="7" borderId="1" xfId="0" applyFont="1" applyFill="1" applyBorder="1" applyAlignment="1">
      <alignment horizontal="center" vertical="center" wrapText="1" readingOrder="2"/>
    </xf>
    <xf numFmtId="0" fontId="11" fillId="3" borderId="1" xfId="0" applyFont="1" applyFill="1" applyBorder="1" applyAlignment="1">
      <alignment horizontal="center" vertical="center" wrapText="1"/>
    </xf>
    <xf numFmtId="0" fontId="3" fillId="0" borderId="5" xfId="0" applyFont="1" applyBorder="1" applyAlignment="1">
      <alignment horizontal="center" vertical="center" wrapText="1" readingOrder="2"/>
    </xf>
    <xf numFmtId="0" fontId="6" fillId="0" borderId="0" xfId="0" applyFont="1" applyAlignment="1">
      <alignment horizontal="center" vertical="center" wrapText="1"/>
    </xf>
    <xf numFmtId="0" fontId="12" fillId="0" borderId="1" xfId="0" applyFont="1" applyBorder="1" applyAlignment="1">
      <alignment horizontal="center" vertical="center" wrapText="1" readingOrder="2"/>
    </xf>
    <xf numFmtId="0" fontId="0" fillId="0" borderId="2" xfId="0" applyBorder="1" applyAlignment="1">
      <alignment horizontal="center" vertical="center"/>
    </xf>
    <xf numFmtId="0" fontId="0" fillId="0" borderId="4" xfId="0" applyBorder="1" applyAlignment="1">
      <alignment horizontal="center" vertical="center"/>
    </xf>
    <xf numFmtId="3" fontId="0" fillId="2" borderId="1" xfId="0" applyNumberFormat="1" applyFill="1" applyBorder="1" applyAlignment="1" applyProtection="1">
      <alignment horizontal="center" vertical="center"/>
      <protection locked="0"/>
    </xf>
    <xf numFmtId="3" fontId="0" fillId="4" borderId="1" xfId="0" applyNumberFormat="1" applyFill="1" applyBorder="1" applyAlignment="1" applyProtection="1">
      <alignment horizontal="center" vertical="center"/>
      <protection locked="0"/>
    </xf>
    <xf numFmtId="3" fontId="0" fillId="3" borderId="1" xfId="0" applyNumberFormat="1" applyFill="1" applyBorder="1" applyAlignment="1" applyProtection="1">
      <alignment horizontal="center" vertical="center"/>
      <protection locked="0"/>
    </xf>
    <xf numFmtId="3" fontId="0" fillId="5" borderId="1" xfId="0" applyNumberFormat="1" applyFill="1" applyBorder="1" applyAlignment="1" applyProtection="1">
      <alignment horizontal="center" vertical="center"/>
      <protection locked="0"/>
    </xf>
    <xf numFmtId="3" fontId="0" fillId="6"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7" borderId="1" xfId="0" applyFont="1" applyFill="1" applyBorder="1" applyAlignment="1" applyProtection="1">
      <alignment horizontal="center" vertical="center" wrapText="1" readingOrder="2"/>
      <protection locked="0"/>
    </xf>
    <xf numFmtId="3" fontId="0" fillId="0" borderId="1" xfId="0" applyNumberFormat="1" applyBorder="1" applyAlignment="1" applyProtection="1">
      <alignment horizontal="center" vertical="center"/>
      <protection locked="0"/>
    </xf>
    <xf numFmtId="0" fontId="6" fillId="0" borderId="1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rgb="FF0070C0"/>
  </sheetPr>
  <dimension ref="B1:I249"/>
  <sheetViews>
    <sheetView rightToLeft="1" tabSelected="1" view="pageBreakPreview" topLeftCell="A222" zoomScale="120" zoomScaleNormal="110" zoomScaleSheetLayoutView="120" workbookViewId="0">
      <selection activeCell="K236" sqref="K236"/>
    </sheetView>
  </sheetViews>
  <sheetFormatPr defaultRowHeight="14.25" x14ac:dyDescent="0.2"/>
  <cols>
    <col min="2" max="2" width="13.625" style="50" customWidth="1"/>
    <col min="3" max="3" width="34.375" style="51" customWidth="1"/>
    <col min="4" max="4" width="6.875" style="50" bestFit="1" customWidth="1"/>
    <col min="5" max="5" width="5.25" style="52" customWidth="1"/>
    <col min="6" max="6" width="10.25" style="53" customWidth="1"/>
    <col min="7" max="7" width="12.875" style="53" customWidth="1"/>
    <col min="9" max="9" width="9" style="1"/>
  </cols>
  <sheetData>
    <row r="1" spans="2:7" ht="18" x14ac:dyDescent="0.2">
      <c r="C1" s="64" t="s">
        <v>199</v>
      </c>
    </row>
    <row r="3" spans="2:7" ht="23.25" customHeight="1" x14ac:dyDescent="0.2">
      <c r="B3" s="88" t="s">
        <v>161</v>
      </c>
      <c r="C3" s="89"/>
      <c r="D3" s="89"/>
      <c r="E3" s="89"/>
      <c r="F3" s="89"/>
      <c r="G3" s="90"/>
    </row>
    <row r="4" spans="2:7" ht="26.25" customHeight="1" x14ac:dyDescent="0.2">
      <c r="B4" s="11" t="s">
        <v>23</v>
      </c>
      <c r="C4" s="12" t="s">
        <v>0</v>
      </c>
      <c r="D4" s="11" t="s">
        <v>1</v>
      </c>
      <c r="E4" s="13" t="s">
        <v>2</v>
      </c>
      <c r="F4" s="14" t="s">
        <v>3</v>
      </c>
      <c r="G4" s="14" t="s">
        <v>4</v>
      </c>
    </row>
    <row r="5" spans="2:7" ht="28.5" x14ac:dyDescent="0.2">
      <c r="B5" s="3" t="s">
        <v>24</v>
      </c>
      <c r="C5" s="4" t="s">
        <v>5</v>
      </c>
      <c r="D5" s="3" t="s">
        <v>6</v>
      </c>
      <c r="E5" s="5">
        <v>1</v>
      </c>
      <c r="F5" s="68"/>
      <c r="G5" s="6">
        <f t="shared" ref="G5:G12" si="0">IF(F5="",0,F5*E5)</f>
        <v>0</v>
      </c>
    </row>
    <row r="6" spans="2:7" ht="42.75" x14ac:dyDescent="0.2">
      <c r="B6" s="3" t="s">
        <v>25</v>
      </c>
      <c r="C6" s="4" t="s">
        <v>7</v>
      </c>
      <c r="D6" s="3" t="s">
        <v>8</v>
      </c>
      <c r="E6" s="5">
        <f>(7.2*2+4.4*2)*2.2+(3.2*2+2.6*2)*2.2</f>
        <v>76.560000000000016</v>
      </c>
      <c r="F6" s="68"/>
      <c r="G6" s="6">
        <f t="shared" si="0"/>
        <v>0</v>
      </c>
    </row>
    <row r="7" spans="2:7" ht="28.5" x14ac:dyDescent="0.2">
      <c r="B7" s="3" t="s">
        <v>26</v>
      </c>
      <c r="C7" s="4" t="s">
        <v>9</v>
      </c>
      <c r="D7" s="3" t="s">
        <v>8</v>
      </c>
      <c r="E7" s="5">
        <f>7.2*4.4</f>
        <v>31.680000000000003</v>
      </c>
      <c r="F7" s="68"/>
      <c r="G7" s="6">
        <f t="shared" si="0"/>
        <v>0</v>
      </c>
    </row>
    <row r="8" spans="2:7" x14ac:dyDescent="0.2">
      <c r="B8" s="3" t="s">
        <v>27</v>
      </c>
      <c r="C8" s="4" t="s">
        <v>10</v>
      </c>
      <c r="D8" s="3" t="s">
        <v>11</v>
      </c>
      <c r="E8" s="5">
        <v>8</v>
      </c>
      <c r="F8" s="68"/>
      <c r="G8" s="6">
        <f t="shared" si="0"/>
        <v>0</v>
      </c>
    </row>
    <row r="9" spans="2:7" x14ac:dyDescent="0.2">
      <c r="B9" s="3" t="s">
        <v>28</v>
      </c>
      <c r="C9" s="4" t="s">
        <v>12</v>
      </c>
      <c r="D9" s="3" t="s">
        <v>11</v>
      </c>
      <c r="E9" s="5">
        <v>6</v>
      </c>
      <c r="F9" s="68"/>
      <c r="G9" s="6">
        <f t="shared" si="0"/>
        <v>0</v>
      </c>
    </row>
    <row r="10" spans="2:7" x14ac:dyDescent="0.2">
      <c r="B10" s="3" t="s">
        <v>29</v>
      </c>
      <c r="C10" s="4" t="s">
        <v>13</v>
      </c>
      <c r="D10" s="3" t="s">
        <v>11</v>
      </c>
      <c r="E10" s="5">
        <v>6</v>
      </c>
      <c r="F10" s="68"/>
      <c r="G10" s="6">
        <f t="shared" si="0"/>
        <v>0</v>
      </c>
    </row>
    <row r="11" spans="2:7" x14ac:dyDescent="0.2">
      <c r="B11" s="3" t="s">
        <v>30</v>
      </c>
      <c r="C11" s="4" t="s">
        <v>14</v>
      </c>
      <c r="D11" s="3" t="s">
        <v>11</v>
      </c>
      <c r="E11" s="5">
        <v>5</v>
      </c>
      <c r="F11" s="68"/>
      <c r="G11" s="6">
        <f t="shared" si="0"/>
        <v>0</v>
      </c>
    </row>
    <row r="12" spans="2:7" x14ac:dyDescent="0.2">
      <c r="B12" s="3" t="s">
        <v>31</v>
      </c>
      <c r="C12" s="4" t="s">
        <v>15</v>
      </c>
      <c r="D12" s="3" t="s">
        <v>6</v>
      </c>
      <c r="E12" s="5">
        <v>2</v>
      </c>
      <c r="F12" s="68"/>
      <c r="G12" s="6">
        <f t="shared" si="0"/>
        <v>0</v>
      </c>
    </row>
    <row r="13" spans="2:7" x14ac:dyDescent="0.2">
      <c r="B13" s="3" t="s">
        <v>32</v>
      </c>
      <c r="C13" s="4" t="s">
        <v>50</v>
      </c>
      <c r="D13" s="3" t="s">
        <v>11</v>
      </c>
      <c r="E13" s="5">
        <v>0</v>
      </c>
      <c r="F13" s="68"/>
      <c r="G13" s="6">
        <f>IF(F13="",0,F13)</f>
        <v>0</v>
      </c>
    </row>
    <row r="14" spans="2:7" ht="28.5" x14ac:dyDescent="0.2">
      <c r="B14" s="3" t="s">
        <v>33</v>
      </c>
      <c r="C14" s="4" t="s">
        <v>51</v>
      </c>
      <c r="D14" s="3" t="s">
        <v>6</v>
      </c>
      <c r="E14" s="5">
        <v>1</v>
      </c>
      <c r="F14" s="68"/>
      <c r="G14" s="6">
        <f t="shared" ref="G14:G27" si="1">IF(F14="",0,F14*E14)</f>
        <v>0</v>
      </c>
    </row>
    <row r="15" spans="2:7" x14ac:dyDescent="0.2">
      <c r="B15" s="3" t="s">
        <v>34</v>
      </c>
      <c r="C15" s="4" t="s">
        <v>16</v>
      </c>
      <c r="D15" s="3" t="s">
        <v>11</v>
      </c>
      <c r="E15" s="5">
        <v>12</v>
      </c>
      <c r="F15" s="68"/>
      <c r="G15" s="6">
        <f t="shared" si="1"/>
        <v>0</v>
      </c>
    </row>
    <row r="16" spans="2:7" x14ac:dyDescent="0.2">
      <c r="B16" s="3" t="s">
        <v>35</v>
      </c>
      <c r="C16" s="4" t="s">
        <v>18</v>
      </c>
      <c r="D16" s="3" t="s">
        <v>11</v>
      </c>
      <c r="E16" s="5">
        <v>2</v>
      </c>
      <c r="F16" s="68"/>
      <c r="G16" s="6">
        <f t="shared" si="1"/>
        <v>0</v>
      </c>
    </row>
    <row r="17" spans="2:7" ht="71.25" x14ac:dyDescent="0.2">
      <c r="B17" s="15" t="s">
        <v>128</v>
      </c>
      <c r="C17" s="16" t="s">
        <v>129</v>
      </c>
      <c r="D17" s="15" t="s">
        <v>8</v>
      </c>
      <c r="E17" s="17">
        <f>E18</f>
        <v>31.680000000000003</v>
      </c>
      <c r="F17" s="69"/>
      <c r="G17" s="18">
        <f t="shared" si="1"/>
        <v>0</v>
      </c>
    </row>
    <row r="18" spans="2:7" ht="85.5" x14ac:dyDescent="0.2">
      <c r="B18" s="7" t="s">
        <v>36</v>
      </c>
      <c r="C18" s="8" t="s">
        <v>17</v>
      </c>
      <c r="D18" s="7" t="s">
        <v>8</v>
      </c>
      <c r="E18" s="9">
        <f>E7</f>
        <v>31.680000000000003</v>
      </c>
      <c r="F18" s="70"/>
      <c r="G18" s="10">
        <f t="shared" si="1"/>
        <v>0</v>
      </c>
    </row>
    <row r="19" spans="2:7" ht="99.75" x14ac:dyDescent="0.2">
      <c r="B19" s="7" t="s">
        <v>37</v>
      </c>
      <c r="C19" s="8" t="s">
        <v>188</v>
      </c>
      <c r="D19" s="7" t="s">
        <v>8</v>
      </c>
      <c r="E19" s="9">
        <f>E6*1.5</f>
        <v>114.84000000000003</v>
      </c>
      <c r="F19" s="70"/>
      <c r="G19" s="10">
        <f t="shared" si="1"/>
        <v>0</v>
      </c>
    </row>
    <row r="20" spans="2:7" ht="201.75" x14ac:dyDescent="0.2">
      <c r="B20" s="7" t="s">
        <v>38</v>
      </c>
      <c r="C20" s="62" t="s">
        <v>192</v>
      </c>
      <c r="D20" s="7" t="s">
        <v>6</v>
      </c>
      <c r="E20" s="9">
        <v>1</v>
      </c>
      <c r="F20" s="70"/>
      <c r="G20" s="10">
        <f t="shared" si="1"/>
        <v>0</v>
      </c>
    </row>
    <row r="21" spans="2:7" x14ac:dyDescent="0.2">
      <c r="B21" s="7" t="s">
        <v>39</v>
      </c>
      <c r="C21" s="8" t="s">
        <v>19</v>
      </c>
      <c r="D21" s="7" t="s">
        <v>11</v>
      </c>
      <c r="E21" s="9">
        <v>2</v>
      </c>
      <c r="F21" s="70"/>
      <c r="G21" s="10">
        <f t="shared" si="1"/>
        <v>0</v>
      </c>
    </row>
    <row r="22" spans="2:7" ht="213.75" x14ac:dyDescent="0.2">
      <c r="B22" s="7" t="s">
        <v>40</v>
      </c>
      <c r="C22" s="8" t="s">
        <v>198</v>
      </c>
      <c r="D22" s="7" t="s">
        <v>11</v>
      </c>
      <c r="E22" s="9">
        <v>7</v>
      </c>
      <c r="F22" s="70"/>
      <c r="G22" s="10">
        <f t="shared" si="1"/>
        <v>0</v>
      </c>
    </row>
    <row r="23" spans="2:7" ht="28.5" x14ac:dyDescent="0.2">
      <c r="B23" s="7" t="s">
        <v>41</v>
      </c>
      <c r="C23" s="8" t="s">
        <v>20</v>
      </c>
      <c r="D23" s="7" t="s">
        <v>11</v>
      </c>
      <c r="E23" s="9">
        <v>12</v>
      </c>
      <c r="F23" s="70"/>
      <c r="G23" s="10">
        <f t="shared" si="1"/>
        <v>0</v>
      </c>
    </row>
    <row r="24" spans="2:7" ht="28.5" x14ac:dyDescent="0.2">
      <c r="B24" s="7" t="s">
        <v>42</v>
      </c>
      <c r="C24" s="8" t="s">
        <v>21</v>
      </c>
      <c r="D24" s="7" t="s">
        <v>11</v>
      </c>
      <c r="E24" s="9">
        <v>6</v>
      </c>
      <c r="F24" s="70"/>
      <c r="G24" s="10">
        <f t="shared" si="1"/>
        <v>0</v>
      </c>
    </row>
    <row r="25" spans="2:7" ht="71.25" x14ac:dyDescent="0.2">
      <c r="B25" s="7" t="s">
        <v>43</v>
      </c>
      <c r="C25" s="8" t="s">
        <v>137</v>
      </c>
      <c r="D25" s="7" t="s">
        <v>11</v>
      </c>
      <c r="E25" s="9">
        <v>2</v>
      </c>
      <c r="F25" s="70"/>
      <c r="G25" s="10">
        <f t="shared" si="1"/>
        <v>0</v>
      </c>
    </row>
    <row r="26" spans="2:7" ht="28.5" x14ac:dyDescent="0.2">
      <c r="B26" s="7" t="s">
        <v>44</v>
      </c>
      <c r="C26" s="8" t="s">
        <v>45</v>
      </c>
      <c r="D26" s="7" t="s">
        <v>11</v>
      </c>
      <c r="E26" s="9">
        <v>1</v>
      </c>
      <c r="F26" s="70"/>
      <c r="G26" s="10">
        <f t="shared" si="1"/>
        <v>0</v>
      </c>
    </row>
    <row r="27" spans="2:7" ht="57" x14ac:dyDescent="0.2">
      <c r="B27" s="19" t="s">
        <v>131</v>
      </c>
      <c r="C27" s="20" t="s">
        <v>132</v>
      </c>
      <c r="D27" s="19" t="s">
        <v>8</v>
      </c>
      <c r="E27" s="21">
        <f>E6/2</f>
        <v>38.280000000000008</v>
      </c>
      <c r="F27" s="71"/>
      <c r="G27" s="22">
        <f t="shared" si="1"/>
        <v>0</v>
      </c>
    </row>
    <row r="28" spans="2:7" x14ac:dyDescent="0.2">
      <c r="B28" s="85" t="s">
        <v>47</v>
      </c>
      <c r="C28" s="86"/>
      <c r="D28" s="86"/>
      <c r="E28" s="87"/>
      <c r="F28" s="2" t="s">
        <v>46</v>
      </c>
      <c r="G28" s="2">
        <f>SUM(G5:G27)</f>
        <v>0</v>
      </c>
    </row>
    <row r="29" spans="2:7" x14ac:dyDescent="0.2">
      <c r="B29" s="85" t="s">
        <v>48</v>
      </c>
      <c r="C29" s="86"/>
      <c r="D29" s="86"/>
      <c r="E29" s="87"/>
      <c r="F29" s="2" t="s">
        <v>46</v>
      </c>
      <c r="G29" s="2">
        <f>0.17*G28</f>
        <v>0</v>
      </c>
    </row>
    <row r="30" spans="2:7" x14ac:dyDescent="0.2">
      <c r="B30" s="85" t="s">
        <v>49</v>
      </c>
      <c r="C30" s="86"/>
      <c r="D30" s="86"/>
      <c r="E30" s="87"/>
      <c r="F30" s="2" t="s">
        <v>46</v>
      </c>
      <c r="G30" s="2">
        <f>SUM(G28:G29)</f>
        <v>0</v>
      </c>
    </row>
    <row r="33" spans="2:7" ht="15" x14ac:dyDescent="0.2">
      <c r="B33" s="88" t="s">
        <v>162</v>
      </c>
      <c r="C33" s="89"/>
      <c r="D33" s="89"/>
      <c r="E33" s="89"/>
      <c r="F33" s="89"/>
      <c r="G33" s="90"/>
    </row>
    <row r="34" spans="2:7" ht="15" x14ac:dyDescent="0.2">
      <c r="B34" s="11" t="s">
        <v>23</v>
      </c>
      <c r="C34" s="12" t="s">
        <v>0</v>
      </c>
      <c r="D34" s="11" t="s">
        <v>1</v>
      </c>
      <c r="E34" s="13" t="s">
        <v>2</v>
      </c>
      <c r="F34" s="14" t="s">
        <v>3</v>
      </c>
      <c r="G34" s="14" t="s">
        <v>4</v>
      </c>
    </row>
    <row r="35" spans="2:7" ht="28.5" x14ac:dyDescent="0.2">
      <c r="B35" s="3" t="s">
        <v>24</v>
      </c>
      <c r="C35" s="4" t="s">
        <v>5</v>
      </c>
      <c r="D35" s="3" t="s">
        <v>6</v>
      </c>
      <c r="E35" s="5">
        <v>1</v>
      </c>
      <c r="F35" s="68"/>
      <c r="G35" s="6">
        <f>IF(F35="",0,F35*E35)</f>
        <v>0</v>
      </c>
    </row>
    <row r="36" spans="2:7" ht="42.75" x14ac:dyDescent="0.2">
      <c r="B36" s="3" t="s">
        <v>25</v>
      </c>
      <c r="C36" s="4" t="s">
        <v>7</v>
      </c>
      <c r="D36" s="3" t="s">
        <v>8</v>
      </c>
      <c r="E36" s="5">
        <f>(2.6*2+2.9*2)*2.2</f>
        <v>24.200000000000003</v>
      </c>
      <c r="F36" s="68"/>
      <c r="G36" s="6">
        <f>IF(F36="",0,F36*E36)</f>
        <v>0</v>
      </c>
    </row>
    <row r="37" spans="2:7" ht="28.5" x14ac:dyDescent="0.2">
      <c r="B37" s="3" t="s">
        <v>26</v>
      </c>
      <c r="C37" s="4" t="s">
        <v>9</v>
      </c>
      <c r="D37" s="3" t="s">
        <v>8</v>
      </c>
      <c r="E37" s="5">
        <f>2.6*2.9</f>
        <v>7.54</v>
      </c>
      <c r="F37" s="68"/>
      <c r="G37" s="6">
        <f>IF(F37="",0,F37*E37)</f>
        <v>0</v>
      </c>
    </row>
    <row r="38" spans="2:7" x14ac:dyDescent="0.2">
      <c r="B38" s="3" t="s">
        <v>27</v>
      </c>
      <c r="C38" s="4" t="s">
        <v>10</v>
      </c>
      <c r="D38" s="3" t="s">
        <v>11</v>
      </c>
      <c r="E38" s="5">
        <v>4</v>
      </c>
      <c r="F38" s="68"/>
      <c r="G38" s="6">
        <f>IF(F38="",0,F38*E38)</f>
        <v>0</v>
      </c>
    </row>
    <row r="39" spans="2:7" x14ac:dyDescent="0.2">
      <c r="B39" s="3" t="s">
        <v>28</v>
      </c>
      <c r="C39" s="4" t="s">
        <v>12</v>
      </c>
      <c r="D39" s="3" t="s">
        <v>11</v>
      </c>
      <c r="E39" s="5">
        <v>0</v>
      </c>
      <c r="F39" s="68"/>
      <c r="G39" s="6">
        <f>IF(F39="",0,F39)</f>
        <v>0</v>
      </c>
    </row>
    <row r="40" spans="2:7" x14ac:dyDescent="0.2">
      <c r="B40" s="3" t="s">
        <v>29</v>
      </c>
      <c r="C40" s="4" t="s">
        <v>13</v>
      </c>
      <c r="D40" s="3" t="s">
        <v>11</v>
      </c>
      <c r="E40" s="5">
        <v>3</v>
      </c>
      <c r="F40" s="68"/>
      <c r="G40" s="6">
        <f>IF(F40="",0,F40*E40)</f>
        <v>0</v>
      </c>
    </row>
    <row r="41" spans="2:7" x14ac:dyDescent="0.2">
      <c r="B41" s="3" t="s">
        <v>30</v>
      </c>
      <c r="C41" s="4" t="s">
        <v>14</v>
      </c>
      <c r="D41" s="3" t="s">
        <v>11</v>
      </c>
      <c r="E41" s="5">
        <v>3</v>
      </c>
      <c r="F41" s="68"/>
      <c r="G41" s="6">
        <f>IF(F41="",0,F41*E41)</f>
        <v>0</v>
      </c>
    </row>
    <row r="42" spans="2:7" x14ac:dyDescent="0.2">
      <c r="B42" s="3" t="s">
        <v>31</v>
      </c>
      <c r="C42" s="4" t="s">
        <v>15</v>
      </c>
      <c r="D42" s="3" t="s">
        <v>6</v>
      </c>
      <c r="E42" s="5">
        <v>1</v>
      </c>
      <c r="F42" s="68"/>
      <c r="G42" s="6">
        <f>IF(F42="",0,F42*E42)</f>
        <v>0</v>
      </c>
    </row>
    <row r="43" spans="2:7" x14ac:dyDescent="0.2">
      <c r="B43" s="3" t="s">
        <v>32</v>
      </c>
      <c r="C43" s="4" t="s">
        <v>50</v>
      </c>
      <c r="D43" s="3" t="s">
        <v>11</v>
      </c>
      <c r="E43" s="5">
        <v>0</v>
      </c>
      <c r="F43" s="68"/>
      <c r="G43" s="6">
        <f>IF(F43="",0,F43)</f>
        <v>0</v>
      </c>
    </row>
    <row r="44" spans="2:7" ht="28.5" x14ac:dyDescent="0.2">
      <c r="B44" s="3" t="s">
        <v>33</v>
      </c>
      <c r="C44" s="4" t="s">
        <v>51</v>
      </c>
      <c r="D44" s="3" t="s">
        <v>6</v>
      </c>
      <c r="E44" s="5">
        <v>1</v>
      </c>
      <c r="F44" s="68"/>
      <c r="G44" s="6">
        <f t="shared" ref="G44:G53" si="2">IF(F44="",0,F44*E44)</f>
        <v>0</v>
      </c>
    </row>
    <row r="45" spans="2:7" x14ac:dyDescent="0.2">
      <c r="B45" s="3" t="s">
        <v>34</v>
      </c>
      <c r="C45" s="4" t="s">
        <v>16</v>
      </c>
      <c r="D45" s="3" t="s">
        <v>11</v>
      </c>
      <c r="E45" s="5">
        <v>4</v>
      </c>
      <c r="F45" s="68"/>
      <c r="G45" s="6">
        <f t="shared" si="2"/>
        <v>0</v>
      </c>
    </row>
    <row r="46" spans="2:7" x14ac:dyDescent="0.2">
      <c r="B46" s="3" t="s">
        <v>35</v>
      </c>
      <c r="C46" s="4" t="s">
        <v>18</v>
      </c>
      <c r="D46" s="3" t="s">
        <v>11</v>
      </c>
      <c r="E46" s="5">
        <v>1</v>
      </c>
      <c r="F46" s="68"/>
      <c r="G46" s="6">
        <f t="shared" si="2"/>
        <v>0</v>
      </c>
    </row>
    <row r="47" spans="2:7" ht="71.25" x14ac:dyDescent="0.2">
      <c r="B47" s="15" t="s">
        <v>128</v>
      </c>
      <c r="C47" s="16" t="s">
        <v>129</v>
      </c>
      <c r="D47" s="15" t="s">
        <v>8</v>
      </c>
      <c r="E47" s="17">
        <f>E48</f>
        <v>7.54</v>
      </c>
      <c r="F47" s="69"/>
      <c r="G47" s="18">
        <f t="shared" si="2"/>
        <v>0</v>
      </c>
    </row>
    <row r="48" spans="2:7" ht="85.5" x14ac:dyDescent="0.2">
      <c r="B48" s="7" t="s">
        <v>36</v>
      </c>
      <c r="C48" s="8" t="s">
        <v>17</v>
      </c>
      <c r="D48" s="7" t="s">
        <v>8</v>
      </c>
      <c r="E48" s="9">
        <f>E37</f>
        <v>7.54</v>
      </c>
      <c r="F48" s="70"/>
      <c r="G48" s="10">
        <f t="shared" si="2"/>
        <v>0</v>
      </c>
    </row>
    <row r="49" spans="2:7" ht="99.75" x14ac:dyDescent="0.2">
      <c r="B49" s="7" t="s">
        <v>37</v>
      </c>
      <c r="C49" s="8" t="s">
        <v>188</v>
      </c>
      <c r="D49" s="7" t="s">
        <v>8</v>
      </c>
      <c r="E49" s="9">
        <f>E36*1.5</f>
        <v>36.300000000000004</v>
      </c>
      <c r="F49" s="70"/>
      <c r="G49" s="10">
        <f t="shared" si="2"/>
        <v>0</v>
      </c>
    </row>
    <row r="50" spans="2:7" ht="142.5" x14ac:dyDescent="0.2">
      <c r="B50" s="7" t="s">
        <v>38</v>
      </c>
      <c r="C50" s="8" t="s">
        <v>191</v>
      </c>
      <c r="D50" s="7" t="s">
        <v>6</v>
      </c>
      <c r="E50" s="9">
        <v>1</v>
      </c>
      <c r="F50" s="70"/>
      <c r="G50" s="10">
        <f t="shared" si="2"/>
        <v>0</v>
      </c>
    </row>
    <row r="51" spans="2:7" x14ac:dyDescent="0.2">
      <c r="B51" s="7" t="s">
        <v>39</v>
      </c>
      <c r="C51" s="8" t="s">
        <v>19</v>
      </c>
      <c r="D51" s="7" t="s">
        <v>11</v>
      </c>
      <c r="E51" s="9">
        <v>1</v>
      </c>
      <c r="F51" s="70"/>
      <c r="G51" s="10">
        <f t="shared" si="2"/>
        <v>0</v>
      </c>
    </row>
    <row r="52" spans="2:7" ht="213.75" x14ac:dyDescent="0.2">
      <c r="B52" s="7" t="s">
        <v>40</v>
      </c>
      <c r="C52" s="8" t="s">
        <v>198</v>
      </c>
      <c r="D52" s="7" t="s">
        <v>11</v>
      </c>
      <c r="E52" s="9">
        <v>2</v>
      </c>
      <c r="F52" s="70"/>
      <c r="G52" s="10">
        <f t="shared" si="2"/>
        <v>0</v>
      </c>
    </row>
    <row r="53" spans="2:7" ht="28.5" x14ac:dyDescent="0.2">
      <c r="B53" s="7" t="s">
        <v>41</v>
      </c>
      <c r="C53" s="8" t="s">
        <v>20</v>
      </c>
      <c r="D53" s="7" t="s">
        <v>11</v>
      </c>
      <c r="E53" s="9">
        <v>4</v>
      </c>
      <c r="F53" s="70"/>
      <c r="G53" s="10">
        <f t="shared" si="2"/>
        <v>0</v>
      </c>
    </row>
    <row r="54" spans="2:7" ht="28.5" x14ac:dyDescent="0.2">
      <c r="B54" s="7" t="s">
        <v>42</v>
      </c>
      <c r="C54" s="8" t="s">
        <v>21</v>
      </c>
      <c r="D54" s="7" t="s">
        <v>11</v>
      </c>
      <c r="E54" s="9">
        <v>0</v>
      </c>
      <c r="F54" s="70"/>
      <c r="G54" s="10">
        <f>IF(F54="",0,F54)</f>
        <v>0</v>
      </c>
    </row>
    <row r="55" spans="2:7" ht="71.25" x14ac:dyDescent="0.2">
      <c r="B55" s="7" t="s">
        <v>43</v>
      </c>
      <c r="C55" s="8" t="s">
        <v>22</v>
      </c>
      <c r="D55" s="7" t="s">
        <v>11</v>
      </c>
      <c r="E55" s="9">
        <v>1</v>
      </c>
      <c r="F55" s="70"/>
      <c r="G55" s="10">
        <f>IF(F55="",0,F55*E55)</f>
        <v>0</v>
      </c>
    </row>
    <row r="56" spans="2:7" ht="28.5" x14ac:dyDescent="0.2">
      <c r="B56" s="7" t="s">
        <v>44</v>
      </c>
      <c r="C56" s="8" t="s">
        <v>45</v>
      </c>
      <c r="D56" s="7" t="s">
        <v>11</v>
      </c>
      <c r="E56" s="9">
        <v>1</v>
      </c>
      <c r="F56" s="70"/>
      <c r="G56" s="10">
        <f>IF(F56="",0,F56*E56)</f>
        <v>0</v>
      </c>
    </row>
    <row r="57" spans="2:7" ht="57" x14ac:dyDescent="0.2">
      <c r="B57" s="19" t="s">
        <v>131</v>
      </c>
      <c r="C57" s="20" t="s">
        <v>132</v>
      </c>
      <c r="D57" s="19" t="s">
        <v>8</v>
      </c>
      <c r="E57" s="21">
        <f>E36/2</f>
        <v>12.100000000000001</v>
      </c>
      <c r="F57" s="71"/>
      <c r="G57" s="22">
        <f>IF(F57="",0,F57*E57)</f>
        <v>0</v>
      </c>
    </row>
    <row r="58" spans="2:7" x14ac:dyDescent="0.2">
      <c r="B58" s="85" t="s">
        <v>172</v>
      </c>
      <c r="C58" s="86"/>
      <c r="D58" s="86"/>
      <c r="E58" s="87"/>
      <c r="F58" s="2" t="s">
        <v>46</v>
      </c>
      <c r="G58" s="2">
        <f>SUM(G35:G57)</f>
        <v>0</v>
      </c>
    </row>
    <row r="59" spans="2:7" x14ac:dyDescent="0.2">
      <c r="B59" s="85" t="s">
        <v>48</v>
      </c>
      <c r="C59" s="86"/>
      <c r="D59" s="86"/>
      <c r="E59" s="87"/>
      <c r="F59" s="2" t="s">
        <v>46</v>
      </c>
      <c r="G59" s="2">
        <f>0.17*G58</f>
        <v>0</v>
      </c>
    </row>
    <row r="60" spans="2:7" x14ac:dyDescent="0.2">
      <c r="B60" s="85" t="s">
        <v>173</v>
      </c>
      <c r="C60" s="86"/>
      <c r="D60" s="86"/>
      <c r="E60" s="87"/>
      <c r="F60" s="2" t="s">
        <v>46</v>
      </c>
      <c r="G60" s="2">
        <f>SUM(G58:G59)</f>
        <v>0</v>
      </c>
    </row>
    <row r="61" spans="2:7" x14ac:dyDescent="0.2">
      <c r="B61" s="27"/>
      <c r="C61" s="27"/>
      <c r="D61" s="27"/>
      <c r="E61" s="27"/>
      <c r="F61" s="28"/>
      <c r="G61" s="28"/>
    </row>
    <row r="62" spans="2:7" x14ac:dyDescent="0.2">
      <c r="B62" s="27"/>
      <c r="C62" s="27"/>
      <c r="D62" s="27"/>
      <c r="E62" s="27"/>
      <c r="F62" s="28"/>
      <c r="G62" s="28"/>
    </row>
    <row r="63" spans="2:7" ht="15" x14ac:dyDescent="0.2">
      <c r="B63" s="88" t="s">
        <v>163</v>
      </c>
      <c r="C63" s="89"/>
      <c r="D63" s="89"/>
      <c r="E63" s="89"/>
      <c r="F63" s="89"/>
      <c r="G63" s="90"/>
    </row>
    <row r="64" spans="2:7" ht="71.25" x14ac:dyDescent="0.2">
      <c r="B64" s="7" t="s">
        <v>43</v>
      </c>
      <c r="C64" s="8" t="s">
        <v>22</v>
      </c>
      <c r="D64" s="7" t="s">
        <v>11</v>
      </c>
      <c r="E64" s="9">
        <v>2</v>
      </c>
      <c r="F64" s="70"/>
      <c r="G64" s="10">
        <f>IF(F64="",0,F64*E64)</f>
        <v>0</v>
      </c>
    </row>
    <row r="65" spans="2:7" x14ac:dyDescent="0.2">
      <c r="B65" s="85" t="s">
        <v>172</v>
      </c>
      <c r="C65" s="86"/>
      <c r="D65" s="86"/>
      <c r="E65" s="87"/>
      <c r="F65" s="2" t="s">
        <v>46</v>
      </c>
      <c r="G65" s="2">
        <f>SUM(G64)</f>
        <v>0</v>
      </c>
    </row>
    <row r="66" spans="2:7" x14ac:dyDescent="0.2">
      <c r="B66" s="85" t="s">
        <v>48</v>
      </c>
      <c r="C66" s="86"/>
      <c r="D66" s="86"/>
      <c r="E66" s="87"/>
      <c r="F66" s="2" t="s">
        <v>46</v>
      </c>
      <c r="G66" s="2">
        <f>0.17*G65</f>
        <v>0</v>
      </c>
    </row>
    <row r="67" spans="2:7" x14ac:dyDescent="0.2">
      <c r="B67" s="85" t="s">
        <v>173</v>
      </c>
      <c r="C67" s="86"/>
      <c r="D67" s="86"/>
      <c r="E67" s="87"/>
      <c r="F67" s="2" t="s">
        <v>46</v>
      </c>
      <c r="G67" s="2">
        <f>SUM(G65:G66)</f>
        <v>0</v>
      </c>
    </row>
    <row r="68" spans="2:7" x14ac:dyDescent="0.2">
      <c r="B68" s="27"/>
      <c r="C68" s="27"/>
      <c r="D68" s="27"/>
      <c r="E68" s="27"/>
      <c r="F68" s="28"/>
      <c r="G68" s="28"/>
    </row>
    <row r="71" spans="2:7" ht="15" x14ac:dyDescent="0.2">
      <c r="B71" s="88" t="s">
        <v>164</v>
      </c>
      <c r="C71" s="89"/>
      <c r="D71" s="89"/>
      <c r="E71" s="89"/>
      <c r="F71" s="89"/>
      <c r="G71" s="90"/>
    </row>
    <row r="72" spans="2:7" ht="15" x14ac:dyDescent="0.2">
      <c r="B72" s="11" t="s">
        <v>23</v>
      </c>
      <c r="C72" s="12" t="s">
        <v>0</v>
      </c>
      <c r="D72" s="11" t="s">
        <v>1</v>
      </c>
      <c r="E72" s="13" t="s">
        <v>2</v>
      </c>
      <c r="F72" s="14" t="s">
        <v>3</v>
      </c>
      <c r="G72" s="14" t="s">
        <v>4</v>
      </c>
    </row>
    <row r="73" spans="2:7" ht="28.5" x14ac:dyDescent="0.2">
      <c r="B73" s="3" t="s">
        <v>24</v>
      </c>
      <c r="C73" s="4" t="s">
        <v>5</v>
      </c>
      <c r="D73" s="3" t="s">
        <v>6</v>
      </c>
      <c r="E73" s="5">
        <v>0</v>
      </c>
      <c r="F73" s="68"/>
      <c r="G73" s="6">
        <f>IF(F73="",0,F73)</f>
        <v>0</v>
      </c>
    </row>
    <row r="74" spans="2:7" ht="42.75" x14ac:dyDescent="0.2">
      <c r="B74" s="3" t="s">
        <v>25</v>
      </c>
      <c r="C74" s="4" t="s">
        <v>7</v>
      </c>
      <c r="D74" s="3" t="s">
        <v>8</v>
      </c>
      <c r="E74" s="5">
        <f>(3.5*2+3.9*2+3*2)*2.2</f>
        <v>45.760000000000005</v>
      </c>
      <c r="F74" s="68"/>
      <c r="G74" s="6">
        <f t="shared" ref="G74:G79" si="3">IF(F74="",0,F74*E74)</f>
        <v>0</v>
      </c>
    </row>
    <row r="75" spans="2:7" ht="28.5" x14ac:dyDescent="0.2">
      <c r="B75" s="3" t="s">
        <v>26</v>
      </c>
      <c r="C75" s="4" t="s">
        <v>9</v>
      </c>
      <c r="D75" s="3" t="s">
        <v>8</v>
      </c>
      <c r="E75" s="5">
        <f>3.9*3.5</f>
        <v>13.65</v>
      </c>
      <c r="F75" s="68"/>
      <c r="G75" s="6">
        <f t="shared" si="3"/>
        <v>0</v>
      </c>
    </row>
    <row r="76" spans="2:7" x14ac:dyDescent="0.2">
      <c r="B76" s="3" t="s">
        <v>27</v>
      </c>
      <c r="C76" s="4" t="s">
        <v>10</v>
      </c>
      <c r="D76" s="3" t="s">
        <v>11</v>
      </c>
      <c r="E76" s="5">
        <v>3</v>
      </c>
      <c r="F76" s="68"/>
      <c r="G76" s="6">
        <f t="shared" si="3"/>
        <v>0</v>
      </c>
    </row>
    <row r="77" spans="2:7" x14ac:dyDescent="0.2">
      <c r="B77" s="3" t="s">
        <v>28</v>
      </c>
      <c r="C77" s="4" t="s">
        <v>12</v>
      </c>
      <c r="D77" s="3" t="s">
        <v>11</v>
      </c>
      <c r="E77" s="5">
        <v>2</v>
      </c>
      <c r="F77" s="68"/>
      <c r="G77" s="6">
        <f t="shared" si="3"/>
        <v>0</v>
      </c>
    </row>
    <row r="78" spans="2:7" x14ac:dyDescent="0.2">
      <c r="B78" s="3" t="s">
        <v>29</v>
      </c>
      <c r="C78" s="4" t="s">
        <v>13</v>
      </c>
      <c r="D78" s="3" t="s">
        <v>11</v>
      </c>
      <c r="E78" s="5">
        <v>2</v>
      </c>
      <c r="F78" s="68"/>
      <c r="G78" s="6">
        <f t="shared" si="3"/>
        <v>0</v>
      </c>
    </row>
    <row r="79" spans="2:7" x14ac:dyDescent="0.2">
      <c r="B79" s="3" t="s">
        <v>30</v>
      </c>
      <c r="C79" s="4" t="s">
        <v>14</v>
      </c>
      <c r="D79" s="3" t="s">
        <v>11</v>
      </c>
      <c r="E79" s="5">
        <v>2</v>
      </c>
      <c r="F79" s="68"/>
      <c r="G79" s="6">
        <f t="shared" si="3"/>
        <v>0</v>
      </c>
    </row>
    <row r="80" spans="2:7" x14ac:dyDescent="0.2">
      <c r="B80" s="3" t="s">
        <v>31</v>
      </c>
      <c r="C80" s="4" t="s">
        <v>15</v>
      </c>
      <c r="D80" s="3" t="s">
        <v>6</v>
      </c>
      <c r="E80" s="5">
        <v>0</v>
      </c>
      <c r="F80" s="68"/>
      <c r="G80" s="6">
        <f>IF(F80="",0,F80)</f>
        <v>0</v>
      </c>
    </row>
    <row r="81" spans="2:7" x14ac:dyDescent="0.2">
      <c r="B81" s="3" t="s">
        <v>32</v>
      </c>
      <c r="C81" s="4" t="s">
        <v>50</v>
      </c>
      <c r="D81" s="3" t="s">
        <v>11</v>
      </c>
      <c r="E81" s="5">
        <v>2</v>
      </c>
      <c r="F81" s="68"/>
      <c r="G81" s="6">
        <f t="shared" ref="G81:G87" si="4">IF(F81="",0,F81*E81)</f>
        <v>0</v>
      </c>
    </row>
    <row r="82" spans="2:7" ht="28.5" x14ac:dyDescent="0.2">
      <c r="B82" s="3" t="s">
        <v>33</v>
      </c>
      <c r="C82" s="4" t="s">
        <v>51</v>
      </c>
      <c r="D82" s="3" t="s">
        <v>6</v>
      </c>
      <c r="E82" s="5">
        <v>1</v>
      </c>
      <c r="F82" s="68"/>
      <c r="G82" s="6">
        <f t="shared" si="4"/>
        <v>0</v>
      </c>
    </row>
    <row r="83" spans="2:7" x14ac:dyDescent="0.2">
      <c r="B83" s="3" t="s">
        <v>34</v>
      </c>
      <c r="C83" s="4" t="s">
        <v>16</v>
      </c>
      <c r="D83" s="3" t="s">
        <v>11</v>
      </c>
      <c r="E83" s="5">
        <v>4</v>
      </c>
      <c r="F83" s="68"/>
      <c r="G83" s="6">
        <f t="shared" si="4"/>
        <v>0</v>
      </c>
    </row>
    <row r="84" spans="2:7" x14ac:dyDescent="0.2">
      <c r="B84" s="3" t="s">
        <v>35</v>
      </c>
      <c r="C84" s="4" t="s">
        <v>18</v>
      </c>
      <c r="D84" s="3" t="s">
        <v>11</v>
      </c>
      <c r="E84" s="5">
        <v>2</v>
      </c>
      <c r="F84" s="68"/>
      <c r="G84" s="6">
        <f t="shared" si="4"/>
        <v>0</v>
      </c>
    </row>
    <row r="85" spans="2:7" ht="71.25" x14ac:dyDescent="0.2">
      <c r="B85" s="15" t="s">
        <v>128</v>
      </c>
      <c r="C85" s="16" t="s">
        <v>129</v>
      </c>
      <c r="D85" s="15" t="s">
        <v>8</v>
      </c>
      <c r="E85" s="17">
        <f>E86</f>
        <v>13.65</v>
      </c>
      <c r="F85" s="69"/>
      <c r="G85" s="18">
        <f t="shared" si="4"/>
        <v>0</v>
      </c>
    </row>
    <row r="86" spans="2:7" ht="85.5" x14ac:dyDescent="0.2">
      <c r="B86" s="7" t="s">
        <v>36</v>
      </c>
      <c r="C86" s="8" t="s">
        <v>17</v>
      </c>
      <c r="D86" s="7" t="s">
        <v>8</v>
      </c>
      <c r="E86" s="9">
        <f>E75</f>
        <v>13.65</v>
      </c>
      <c r="F86" s="70"/>
      <c r="G86" s="10">
        <f t="shared" si="4"/>
        <v>0</v>
      </c>
    </row>
    <row r="87" spans="2:7" ht="99.75" x14ac:dyDescent="0.2">
      <c r="B87" s="7" t="s">
        <v>37</v>
      </c>
      <c r="C87" s="8" t="s">
        <v>188</v>
      </c>
      <c r="D87" s="7" t="s">
        <v>8</v>
      </c>
      <c r="E87" s="9">
        <f>E74*1.5</f>
        <v>68.640000000000015</v>
      </c>
      <c r="F87" s="70"/>
      <c r="G87" s="10">
        <f t="shared" si="4"/>
        <v>0</v>
      </c>
    </row>
    <row r="88" spans="2:7" x14ac:dyDescent="0.2">
      <c r="B88" s="7" t="s">
        <v>38</v>
      </c>
      <c r="C88" s="8" t="s">
        <v>189</v>
      </c>
      <c r="D88" s="7"/>
      <c r="E88" s="9"/>
      <c r="F88" s="70"/>
      <c r="G88" s="10">
        <f>IF(F88="",0,F88)</f>
        <v>0</v>
      </c>
    </row>
    <row r="89" spans="2:7" x14ac:dyDescent="0.2">
      <c r="B89" s="7" t="s">
        <v>39</v>
      </c>
      <c r="C89" s="8" t="s">
        <v>19</v>
      </c>
      <c r="D89" s="7" t="s">
        <v>11</v>
      </c>
      <c r="E89" s="9">
        <v>2</v>
      </c>
      <c r="F89" s="70"/>
      <c r="G89" s="10">
        <f t="shared" ref="G89:G96" si="5">IF(F89="",0,F89*E89)</f>
        <v>0</v>
      </c>
    </row>
    <row r="90" spans="2:7" ht="213.75" x14ac:dyDescent="0.2">
      <c r="B90" s="7" t="s">
        <v>40</v>
      </c>
      <c r="C90" s="8" t="s">
        <v>198</v>
      </c>
      <c r="D90" s="7" t="s">
        <v>11</v>
      </c>
      <c r="E90" s="9">
        <v>2</v>
      </c>
      <c r="F90" s="70"/>
      <c r="G90" s="10">
        <f t="shared" si="5"/>
        <v>0</v>
      </c>
    </row>
    <row r="91" spans="2:7" ht="28.5" x14ac:dyDescent="0.2">
      <c r="B91" s="7" t="s">
        <v>41</v>
      </c>
      <c r="C91" s="8" t="s">
        <v>20</v>
      </c>
      <c r="D91" s="7" t="s">
        <v>11</v>
      </c>
      <c r="E91" s="9">
        <v>4</v>
      </c>
      <c r="F91" s="70"/>
      <c r="G91" s="10">
        <f t="shared" si="5"/>
        <v>0</v>
      </c>
    </row>
    <row r="92" spans="2:7" ht="28.5" x14ac:dyDescent="0.2">
      <c r="B92" s="7" t="s">
        <v>42</v>
      </c>
      <c r="C92" s="8" t="s">
        <v>21</v>
      </c>
      <c r="D92" s="7" t="s">
        <v>11</v>
      </c>
      <c r="E92" s="9">
        <v>2</v>
      </c>
      <c r="F92" s="70"/>
      <c r="G92" s="10">
        <f t="shared" si="5"/>
        <v>0</v>
      </c>
    </row>
    <row r="93" spans="2:7" ht="71.25" x14ac:dyDescent="0.2">
      <c r="B93" s="7" t="s">
        <v>43</v>
      </c>
      <c r="C93" s="8" t="s">
        <v>22</v>
      </c>
      <c r="D93" s="7" t="s">
        <v>11</v>
      </c>
      <c r="E93" s="9">
        <v>3</v>
      </c>
      <c r="F93" s="70"/>
      <c r="G93" s="10">
        <f t="shared" si="5"/>
        <v>0</v>
      </c>
    </row>
    <row r="94" spans="2:7" ht="28.5" x14ac:dyDescent="0.2">
      <c r="B94" s="7" t="s">
        <v>44</v>
      </c>
      <c r="C94" s="8" t="s">
        <v>45</v>
      </c>
      <c r="D94" s="7" t="s">
        <v>11</v>
      </c>
      <c r="E94" s="9">
        <v>1</v>
      </c>
      <c r="F94" s="70"/>
      <c r="G94" s="10">
        <f t="shared" si="5"/>
        <v>0</v>
      </c>
    </row>
    <row r="95" spans="2:7" ht="57" x14ac:dyDescent="0.2">
      <c r="B95" s="19" t="s">
        <v>131</v>
      </c>
      <c r="C95" s="20" t="s">
        <v>132</v>
      </c>
      <c r="D95" s="19" t="s">
        <v>8</v>
      </c>
      <c r="E95" s="21">
        <f>E74/2</f>
        <v>22.880000000000003</v>
      </c>
      <c r="F95" s="71"/>
      <c r="G95" s="22">
        <f t="shared" si="5"/>
        <v>0</v>
      </c>
    </row>
    <row r="96" spans="2:7" ht="114" x14ac:dyDescent="0.2">
      <c r="B96" s="23" t="s">
        <v>133</v>
      </c>
      <c r="C96" s="24" t="s">
        <v>134</v>
      </c>
      <c r="D96" s="23" t="s">
        <v>8</v>
      </c>
      <c r="E96" s="25">
        <f>E86</f>
        <v>13.65</v>
      </c>
      <c r="F96" s="72"/>
      <c r="G96" s="26">
        <f t="shared" si="5"/>
        <v>0</v>
      </c>
    </row>
    <row r="97" spans="2:7" x14ac:dyDescent="0.2">
      <c r="B97" s="85" t="s">
        <v>172</v>
      </c>
      <c r="C97" s="86"/>
      <c r="D97" s="86"/>
      <c r="E97" s="87"/>
      <c r="F97" s="2" t="s">
        <v>46</v>
      </c>
      <c r="G97" s="2">
        <f>SUM(G73:G96)</f>
        <v>0</v>
      </c>
    </row>
    <row r="98" spans="2:7" x14ac:dyDescent="0.2">
      <c r="B98" s="85" t="s">
        <v>48</v>
      </c>
      <c r="C98" s="86"/>
      <c r="D98" s="86"/>
      <c r="E98" s="87"/>
      <c r="F98" s="2" t="s">
        <v>46</v>
      </c>
      <c r="G98" s="2">
        <f>0.17*G97</f>
        <v>0</v>
      </c>
    </row>
    <row r="99" spans="2:7" x14ac:dyDescent="0.2">
      <c r="B99" s="85" t="s">
        <v>173</v>
      </c>
      <c r="C99" s="86"/>
      <c r="D99" s="86"/>
      <c r="E99" s="87"/>
      <c r="F99" s="2" t="s">
        <v>46</v>
      </c>
      <c r="G99" s="2">
        <f>SUM(G97:G98)</f>
        <v>0</v>
      </c>
    </row>
    <row r="101" spans="2:7" ht="15" x14ac:dyDescent="0.2">
      <c r="B101" s="88" t="s">
        <v>165</v>
      </c>
      <c r="C101" s="89"/>
      <c r="D101" s="89"/>
      <c r="E101" s="89"/>
      <c r="F101" s="89"/>
      <c r="G101" s="90"/>
    </row>
    <row r="102" spans="2:7" ht="15" x14ac:dyDescent="0.2">
      <c r="B102" s="11" t="s">
        <v>23</v>
      </c>
      <c r="C102" s="12" t="s">
        <v>0</v>
      </c>
      <c r="D102" s="11" t="s">
        <v>1</v>
      </c>
      <c r="E102" s="13" t="s">
        <v>2</v>
      </c>
      <c r="F102" s="14" t="s">
        <v>3</v>
      </c>
      <c r="G102" s="14" t="s">
        <v>4</v>
      </c>
    </row>
    <row r="103" spans="2:7" ht="28.5" x14ac:dyDescent="0.2">
      <c r="B103" s="3" t="s">
        <v>24</v>
      </c>
      <c r="C103" s="4" t="s">
        <v>5</v>
      </c>
      <c r="D103" s="3" t="s">
        <v>6</v>
      </c>
      <c r="E103" s="5">
        <v>1</v>
      </c>
      <c r="F103" s="68"/>
      <c r="G103" s="6">
        <f t="shared" ref="G103:G105" si="6">IF(F103="",0,F103*E103)</f>
        <v>0</v>
      </c>
    </row>
    <row r="104" spans="2:7" ht="42.75" x14ac:dyDescent="0.2">
      <c r="B104" s="3" t="s">
        <v>25</v>
      </c>
      <c r="C104" s="4" t="s">
        <v>7</v>
      </c>
      <c r="D104" s="3" t="s">
        <v>8</v>
      </c>
      <c r="E104" s="5">
        <f>2.7*6.5*2.2</f>
        <v>38.610000000000007</v>
      </c>
      <c r="F104" s="68"/>
      <c r="G104" s="6">
        <f t="shared" si="6"/>
        <v>0</v>
      </c>
    </row>
    <row r="105" spans="2:7" ht="28.5" x14ac:dyDescent="0.2">
      <c r="B105" s="3" t="s">
        <v>26</v>
      </c>
      <c r="C105" s="4" t="s">
        <v>9</v>
      </c>
      <c r="D105" s="3" t="s">
        <v>8</v>
      </c>
      <c r="E105" s="5">
        <f>2.7*6.5</f>
        <v>17.55</v>
      </c>
      <c r="F105" s="68"/>
      <c r="G105" s="6">
        <f t="shared" si="6"/>
        <v>0</v>
      </c>
    </row>
    <row r="106" spans="2:7" x14ac:dyDescent="0.2">
      <c r="B106" s="3" t="s">
        <v>27</v>
      </c>
      <c r="C106" s="4" t="s">
        <v>10</v>
      </c>
      <c r="D106" s="3" t="s">
        <v>11</v>
      </c>
      <c r="E106" s="5">
        <v>5</v>
      </c>
      <c r="F106" s="68"/>
      <c r="G106" s="6">
        <f>IF(F106="",0,F106*E106)</f>
        <v>0</v>
      </c>
    </row>
    <row r="107" spans="2:7" x14ac:dyDescent="0.2">
      <c r="B107" s="3" t="s">
        <v>29</v>
      </c>
      <c r="C107" s="4" t="s">
        <v>12</v>
      </c>
      <c r="D107" s="3" t="s">
        <v>11</v>
      </c>
      <c r="E107" s="5">
        <v>0</v>
      </c>
      <c r="F107" s="68"/>
      <c r="G107" s="6">
        <f>IF(F107="",0,F107)</f>
        <v>0</v>
      </c>
    </row>
    <row r="108" spans="2:7" x14ac:dyDescent="0.2">
      <c r="B108" s="3" t="s">
        <v>30</v>
      </c>
      <c r="C108" s="4" t="s">
        <v>13</v>
      </c>
      <c r="D108" s="3" t="s">
        <v>11</v>
      </c>
      <c r="E108" s="5">
        <v>4</v>
      </c>
      <c r="F108" s="68"/>
      <c r="G108" s="6">
        <f t="shared" ref="G108:G110" si="7">IF(F108="",0,F108*E108)</f>
        <v>0</v>
      </c>
    </row>
    <row r="109" spans="2:7" x14ac:dyDescent="0.2">
      <c r="B109" s="3" t="s">
        <v>31</v>
      </c>
      <c r="C109" s="4" t="s">
        <v>14</v>
      </c>
      <c r="D109" s="3" t="s">
        <v>11</v>
      </c>
      <c r="E109" s="5">
        <v>4</v>
      </c>
      <c r="F109" s="68"/>
      <c r="G109" s="6">
        <f t="shared" si="7"/>
        <v>0</v>
      </c>
    </row>
    <row r="110" spans="2:7" x14ac:dyDescent="0.2">
      <c r="B110" s="3" t="s">
        <v>32</v>
      </c>
      <c r="C110" s="4" t="s">
        <v>15</v>
      </c>
      <c r="D110" s="3" t="s">
        <v>6</v>
      </c>
      <c r="E110" s="5">
        <v>1</v>
      </c>
      <c r="F110" s="68"/>
      <c r="G110" s="6">
        <f t="shared" si="7"/>
        <v>0</v>
      </c>
    </row>
    <row r="111" spans="2:7" x14ac:dyDescent="0.2">
      <c r="B111" s="3" t="s">
        <v>33</v>
      </c>
      <c r="C111" s="4" t="s">
        <v>50</v>
      </c>
      <c r="D111" s="3" t="s">
        <v>11</v>
      </c>
      <c r="E111" s="5">
        <v>0</v>
      </c>
      <c r="F111" s="68"/>
      <c r="G111" s="6">
        <f>IF(F111="",0,F111)</f>
        <v>0</v>
      </c>
    </row>
    <row r="112" spans="2:7" ht="28.5" x14ac:dyDescent="0.2">
      <c r="B112" s="3" t="s">
        <v>33</v>
      </c>
      <c r="C112" s="4" t="s">
        <v>51</v>
      </c>
      <c r="D112" s="3" t="s">
        <v>6</v>
      </c>
      <c r="E112" s="5">
        <v>1</v>
      </c>
      <c r="F112" s="68"/>
      <c r="G112" s="6">
        <f t="shared" ref="G112:G117" si="8">IF(F112="",0,F112*E112)</f>
        <v>0</v>
      </c>
    </row>
    <row r="113" spans="2:7" x14ac:dyDescent="0.2">
      <c r="B113" s="3" t="s">
        <v>34</v>
      </c>
      <c r="C113" s="4" t="s">
        <v>16</v>
      </c>
      <c r="D113" s="3" t="s">
        <v>11</v>
      </c>
      <c r="E113" s="5">
        <v>5</v>
      </c>
      <c r="F113" s="68"/>
      <c r="G113" s="6">
        <f t="shared" si="8"/>
        <v>0</v>
      </c>
    </row>
    <row r="114" spans="2:7" x14ac:dyDescent="0.2">
      <c r="B114" s="3" t="s">
        <v>35</v>
      </c>
      <c r="C114" s="4" t="s">
        <v>18</v>
      </c>
      <c r="D114" s="3" t="s">
        <v>11</v>
      </c>
      <c r="E114" s="5">
        <v>2</v>
      </c>
      <c r="F114" s="68"/>
      <c r="G114" s="6">
        <f t="shared" si="8"/>
        <v>0</v>
      </c>
    </row>
    <row r="115" spans="2:7" ht="71.25" x14ac:dyDescent="0.2">
      <c r="B115" s="15" t="s">
        <v>128</v>
      </c>
      <c r="C115" s="16" t="s">
        <v>129</v>
      </c>
      <c r="D115" s="15" t="s">
        <v>8</v>
      </c>
      <c r="E115" s="17">
        <f>E116</f>
        <v>17.55</v>
      </c>
      <c r="F115" s="69"/>
      <c r="G115" s="18">
        <f t="shared" si="8"/>
        <v>0</v>
      </c>
    </row>
    <row r="116" spans="2:7" ht="85.5" x14ac:dyDescent="0.2">
      <c r="B116" s="7" t="s">
        <v>36</v>
      </c>
      <c r="C116" s="8" t="s">
        <v>17</v>
      </c>
      <c r="D116" s="7" t="s">
        <v>8</v>
      </c>
      <c r="E116" s="9">
        <f>E105</f>
        <v>17.55</v>
      </c>
      <c r="F116" s="70"/>
      <c r="G116" s="10">
        <f t="shared" si="8"/>
        <v>0</v>
      </c>
    </row>
    <row r="117" spans="2:7" ht="99.75" x14ac:dyDescent="0.2">
      <c r="B117" s="7" t="s">
        <v>37</v>
      </c>
      <c r="C117" s="8" t="s">
        <v>188</v>
      </c>
      <c r="D117" s="7" t="s">
        <v>8</v>
      </c>
      <c r="E117" s="9">
        <f>E104*1.5</f>
        <v>57.915000000000006</v>
      </c>
      <c r="F117" s="70"/>
      <c r="G117" s="10">
        <f t="shared" si="8"/>
        <v>0</v>
      </c>
    </row>
    <row r="118" spans="2:7" ht="142.5" x14ac:dyDescent="0.2">
      <c r="B118" s="7" t="s">
        <v>38</v>
      </c>
      <c r="C118" s="8" t="s">
        <v>190</v>
      </c>
      <c r="D118" s="7" t="s">
        <v>6</v>
      </c>
      <c r="E118" s="9">
        <v>1</v>
      </c>
      <c r="F118" s="70"/>
      <c r="G118" s="10">
        <f>IF(F118="",0,F118*E118)</f>
        <v>0</v>
      </c>
    </row>
    <row r="119" spans="2:7" x14ac:dyDescent="0.2">
      <c r="B119" s="7" t="s">
        <v>39</v>
      </c>
      <c r="C119" s="8" t="s">
        <v>19</v>
      </c>
      <c r="D119" s="7" t="s">
        <v>11</v>
      </c>
      <c r="E119" s="9">
        <v>1</v>
      </c>
      <c r="F119" s="70"/>
      <c r="G119" s="10">
        <f>IF(F119="",0,F119*E119)</f>
        <v>0</v>
      </c>
    </row>
    <row r="120" spans="2:7" ht="213.75" x14ac:dyDescent="0.2">
      <c r="B120" s="7" t="s">
        <v>40</v>
      </c>
      <c r="C120" s="8" t="s">
        <v>198</v>
      </c>
      <c r="D120" s="7" t="s">
        <v>11</v>
      </c>
      <c r="E120" s="9">
        <v>3</v>
      </c>
      <c r="F120" s="70"/>
      <c r="G120" s="10">
        <f>IF(F120="",0,F120*E120)</f>
        <v>0</v>
      </c>
    </row>
    <row r="121" spans="2:7" ht="28.5" x14ac:dyDescent="0.2">
      <c r="B121" s="7" t="s">
        <v>41</v>
      </c>
      <c r="C121" s="8" t="s">
        <v>20</v>
      </c>
      <c r="D121" s="7" t="s">
        <v>11</v>
      </c>
      <c r="E121" s="9">
        <v>5</v>
      </c>
      <c r="F121" s="70"/>
      <c r="G121" s="10">
        <f t="shared" ref="G121:G125" si="9">IF(F121="",0,F121*E121)</f>
        <v>0</v>
      </c>
    </row>
    <row r="122" spans="2:7" ht="28.5" x14ac:dyDescent="0.2">
      <c r="B122" s="7" t="s">
        <v>42</v>
      </c>
      <c r="C122" s="8" t="s">
        <v>21</v>
      </c>
      <c r="D122" s="7" t="s">
        <v>11</v>
      </c>
      <c r="E122" s="9">
        <v>0</v>
      </c>
      <c r="F122" s="70"/>
      <c r="G122" s="10">
        <f t="shared" si="9"/>
        <v>0</v>
      </c>
    </row>
    <row r="123" spans="2:7" ht="71.25" x14ac:dyDescent="0.2">
      <c r="B123" s="7" t="s">
        <v>43</v>
      </c>
      <c r="C123" s="8" t="s">
        <v>22</v>
      </c>
      <c r="D123" s="7" t="s">
        <v>11</v>
      </c>
      <c r="E123" s="9">
        <v>1</v>
      </c>
      <c r="F123" s="70"/>
      <c r="G123" s="10">
        <f t="shared" si="9"/>
        <v>0</v>
      </c>
    </row>
    <row r="124" spans="2:7" ht="28.5" x14ac:dyDescent="0.2">
      <c r="B124" s="7" t="s">
        <v>44</v>
      </c>
      <c r="C124" s="8" t="s">
        <v>45</v>
      </c>
      <c r="D124" s="7" t="s">
        <v>11</v>
      </c>
      <c r="E124" s="9">
        <v>1</v>
      </c>
      <c r="F124" s="70"/>
      <c r="G124" s="10">
        <f t="shared" si="9"/>
        <v>0</v>
      </c>
    </row>
    <row r="125" spans="2:7" ht="57" x14ac:dyDescent="0.2">
      <c r="B125" s="19" t="s">
        <v>131</v>
      </c>
      <c r="C125" s="20" t="s">
        <v>132</v>
      </c>
      <c r="D125" s="19" t="s">
        <v>8</v>
      </c>
      <c r="E125" s="21">
        <f>E104/2</f>
        <v>19.305000000000003</v>
      </c>
      <c r="F125" s="71"/>
      <c r="G125" s="22">
        <f t="shared" si="9"/>
        <v>0</v>
      </c>
    </row>
    <row r="126" spans="2:7" x14ac:dyDescent="0.2">
      <c r="B126" s="85" t="s">
        <v>172</v>
      </c>
      <c r="C126" s="86"/>
      <c r="D126" s="86"/>
      <c r="E126" s="87"/>
      <c r="F126" s="2" t="s">
        <v>46</v>
      </c>
      <c r="G126" s="2">
        <f>SUM(G103:G125)</f>
        <v>0</v>
      </c>
    </row>
    <row r="127" spans="2:7" x14ac:dyDescent="0.2">
      <c r="B127" s="85" t="s">
        <v>48</v>
      </c>
      <c r="C127" s="86"/>
      <c r="D127" s="86"/>
      <c r="E127" s="87"/>
      <c r="F127" s="2" t="s">
        <v>46</v>
      </c>
      <c r="G127" s="2">
        <f>0.17*G126</f>
        <v>0</v>
      </c>
    </row>
    <row r="128" spans="2:7" x14ac:dyDescent="0.2">
      <c r="B128" s="85" t="s">
        <v>173</v>
      </c>
      <c r="C128" s="86"/>
      <c r="D128" s="86"/>
      <c r="E128" s="87"/>
      <c r="F128" s="2" t="s">
        <v>46</v>
      </c>
      <c r="G128" s="2">
        <f>SUM(G126:G127)</f>
        <v>0</v>
      </c>
    </row>
    <row r="132" spans="2:7" ht="15" x14ac:dyDescent="0.2">
      <c r="B132" s="88" t="s">
        <v>157</v>
      </c>
      <c r="C132" s="89"/>
      <c r="D132" s="89"/>
      <c r="E132" s="89"/>
      <c r="F132" s="89"/>
      <c r="G132" s="90"/>
    </row>
    <row r="133" spans="2:7" x14ac:dyDescent="0.2">
      <c r="B133" s="42" t="s">
        <v>23</v>
      </c>
      <c r="C133" s="42" t="s">
        <v>52</v>
      </c>
      <c r="D133" s="42" t="s">
        <v>53</v>
      </c>
      <c r="E133" s="42" t="s">
        <v>54</v>
      </c>
      <c r="F133" s="42" t="s">
        <v>55</v>
      </c>
      <c r="G133" s="42" t="s">
        <v>56</v>
      </c>
    </row>
    <row r="134" spans="2:7" x14ac:dyDescent="0.2">
      <c r="B134" s="42"/>
      <c r="C134" s="42" t="s">
        <v>57</v>
      </c>
      <c r="D134" s="42"/>
      <c r="E134" s="42"/>
      <c r="F134" s="42"/>
      <c r="G134" s="42"/>
    </row>
    <row r="135" spans="2:7" x14ac:dyDescent="0.2">
      <c r="B135" s="42"/>
      <c r="C135" s="42" t="s">
        <v>58</v>
      </c>
      <c r="D135" s="42"/>
      <c r="E135" s="42"/>
      <c r="F135" s="42"/>
      <c r="G135" s="42"/>
    </row>
    <row r="136" spans="2:7" ht="15" x14ac:dyDescent="0.2">
      <c r="B136" s="42"/>
      <c r="C136" s="29" t="s">
        <v>59</v>
      </c>
      <c r="D136" s="42"/>
      <c r="E136" s="42"/>
      <c r="F136" s="42"/>
      <c r="G136" s="42"/>
    </row>
    <row r="137" spans="2:7" ht="318.75" x14ac:dyDescent="0.2">
      <c r="B137" s="42"/>
      <c r="C137" s="65" t="s">
        <v>200</v>
      </c>
      <c r="D137" s="42"/>
      <c r="E137" s="42"/>
      <c r="F137" s="42"/>
      <c r="G137" s="42"/>
    </row>
    <row r="138" spans="2:7" x14ac:dyDescent="0.2">
      <c r="B138" s="42"/>
      <c r="C138" s="29"/>
      <c r="D138" s="42"/>
      <c r="E138" s="42"/>
      <c r="F138" s="42"/>
      <c r="G138" s="42"/>
    </row>
    <row r="139" spans="2:7" x14ac:dyDescent="0.2">
      <c r="B139" s="42"/>
      <c r="C139" s="29" t="s">
        <v>60</v>
      </c>
      <c r="D139" s="42"/>
      <c r="E139" s="42"/>
      <c r="F139" s="42"/>
      <c r="G139" s="42"/>
    </row>
    <row r="140" spans="2:7" x14ac:dyDescent="0.2">
      <c r="B140" s="42"/>
      <c r="C140" s="29"/>
      <c r="D140" s="42"/>
      <c r="E140" s="42"/>
      <c r="F140" s="42"/>
      <c r="G140" s="42"/>
    </row>
    <row r="141" spans="2:7" x14ac:dyDescent="0.2">
      <c r="B141" s="42"/>
      <c r="C141" s="29" t="s">
        <v>61</v>
      </c>
      <c r="D141" s="42"/>
      <c r="E141" s="42"/>
      <c r="F141" s="42"/>
      <c r="G141" s="42"/>
    </row>
    <row r="142" spans="2:7" ht="28.5" x14ac:dyDescent="0.2">
      <c r="B142" s="42"/>
      <c r="C142" s="30" t="s">
        <v>62</v>
      </c>
      <c r="D142" s="42"/>
      <c r="E142" s="42"/>
      <c r="F142" s="42"/>
      <c r="G142" s="42"/>
    </row>
    <row r="143" spans="2:7" x14ac:dyDescent="0.2">
      <c r="B143" s="42"/>
      <c r="C143" s="29"/>
      <c r="D143" s="42"/>
      <c r="E143" s="42"/>
      <c r="F143" s="42"/>
      <c r="G143" s="42"/>
    </row>
    <row r="144" spans="2:7" ht="42.75" x14ac:dyDescent="0.2">
      <c r="B144" s="42" t="s">
        <v>63</v>
      </c>
      <c r="C144" s="30" t="s">
        <v>64</v>
      </c>
      <c r="D144" s="42" t="s">
        <v>65</v>
      </c>
      <c r="E144" s="42">
        <v>30</v>
      </c>
      <c r="F144" s="73"/>
      <c r="G144" s="42">
        <f t="shared" ref="G144:G150" si="10">IF(F144="",0,F144*E144)</f>
        <v>0</v>
      </c>
    </row>
    <row r="145" spans="2:7" ht="42.75" x14ac:dyDescent="0.2">
      <c r="B145" s="42" t="s">
        <v>66</v>
      </c>
      <c r="C145" s="30" t="s">
        <v>67</v>
      </c>
      <c r="D145" s="42" t="s">
        <v>65</v>
      </c>
      <c r="E145" s="42">
        <v>30</v>
      </c>
      <c r="F145" s="73"/>
      <c r="G145" s="42">
        <f t="shared" si="10"/>
        <v>0</v>
      </c>
    </row>
    <row r="146" spans="2:7" ht="42.75" x14ac:dyDescent="0.2">
      <c r="B146" s="42" t="s">
        <v>68</v>
      </c>
      <c r="C146" s="30" t="s">
        <v>69</v>
      </c>
      <c r="D146" s="42" t="s">
        <v>65</v>
      </c>
      <c r="E146" s="42">
        <v>70</v>
      </c>
      <c r="F146" s="73"/>
      <c r="G146" s="42">
        <f t="shared" si="10"/>
        <v>0</v>
      </c>
    </row>
    <row r="147" spans="2:7" ht="57" x14ac:dyDescent="0.2">
      <c r="B147" s="42" t="s">
        <v>70</v>
      </c>
      <c r="C147" s="30" t="s">
        <v>71</v>
      </c>
      <c r="D147" s="42" t="s">
        <v>65</v>
      </c>
      <c r="E147" s="42">
        <v>170</v>
      </c>
      <c r="F147" s="73"/>
      <c r="G147" s="42">
        <f t="shared" si="10"/>
        <v>0</v>
      </c>
    </row>
    <row r="148" spans="2:7" ht="42.75" x14ac:dyDescent="0.2">
      <c r="B148" s="42" t="s">
        <v>72</v>
      </c>
      <c r="C148" s="30" t="s">
        <v>73</v>
      </c>
      <c r="D148" s="42" t="s">
        <v>53</v>
      </c>
      <c r="E148" s="42">
        <v>10</v>
      </c>
      <c r="F148" s="73"/>
      <c r="G148" s="42">
        <f t="shared" si="10"/>
        <v>0</v>
      </c>
    </row>
    <row r="149" spans="2:7" ht="42.75" x14ac:dyDescent="0.2">
      <c r="B149" s="42" t="s">
        <v>74</v>
      </c>
      <c r="C149" s="30" t="s">
        <v>75</v>
      </c>
      <c r="D149" s="42" t="s">
        <v>53</v>
      </c>
      <c r="E149" s="42">
        <v>1</v>
      </c>
      <c r="F149" s="73"/>
      <c r="G149" s="42">
        <f t="shared" si="10"/>
        <v>0</v>
      </c>
    </row>
    <row r="150" spans="2:7" ht="42.75" x14ac:dyDescent="0.2">
      <c r="B150" s="42" t="s">
        <v>76</v>
      </c>
      <c r="C150" s="30" t="s">
        <v>77</v>
      </c>
      <c r="D150" s="42" t="s">
        <v>53</v>
      </c>
      <c r="E150" s="42">
        <v>2</v>
      </c>
      <c r="F150" s="73"/>
      <c r="G150" s="42">
        <f t="shared" si="10"/>
        <v>0</v>
      </c>
    </row>
    <row r="151" spans="2:7" ht="15" thickBot="1" x14ac:dyDescent="0.25">
      <c r="B151" s="42"/>
      <c r="C151" s="29"/>
      <c r="D151" s="42"/>
      <c r="E151" s="42"/>
      <c r="F151" s="42"/>
      <c r="G151" s="43"/>
    </row>
    <row r="152" spans="2:7" ht="30.75" thickBot="1" x14ac:dyDescent="0.25">
      <c r="B152" s="42"/>
      <c r="C152" s="31" t="s">
        <v>78</v>
      </c>
      <c r="D152" s="42"/>
      <c r="E152" s="42"/>
      <c r="F152" s="66"/>
      <c r="G152" s="44">
        <f>SUM(G144:G150)</f>
        <v>0</v>
      </c>
    </row>
    <row r="153" spans="2:7" x14ac:dyDescent="0.2">
      <c r="B153" s="42"/>
      <c r="C153" s="29"/>
      <c r="D153" s="42"/>
      <c r="E153" s="42"/>
      <c r="F153" s="42"/>
      <c r="G153" s="45"/>
    </row>
    <row r="154" spans="2:7" ht="15" x14ac:dyDescent="0.2">
      <c r="B154" s="42"/>
      <c r="C154" s="32" t="s">
        <v>79</v>
      </c>
      <c r="D154" s="42"/>
      <c r="E154" s="42"/>
      <c r="F154" s="42"/>
      <c r="G154" s="42"/>
    </row>
    <row r="155" spans="2:7" x14ac:dyDescent="0.2">
      <c r="B155" s="42"/>
      <c r="C155" s="29"/>
      <c r="D155" s="42"/>
      <c r="E155" s="42"/>
      <c r="F155" s="42"/>
      <c r="G155" s="42"/>
    </row>
    <row r="156" spans="2:7" ht="85.5" x14ac:dyDescent="0.2">
      <c r="B156" s="42" t="s">
        <v>80</v>
      </c>
      <c r="C156" s="30" t="s">
        <v>81</v>
      </c>
      <c r="D156" s="42" t="s">
        <v>65</v>
      </c>
      <c r="E156" s="42">
        <v>20</v>
      </c>
      <c r="F156" s="73"/>
      <c r="G156" s="42">
        <f t="shared" ref="G156:G158" si="11">IF(F156="",0,F156*E156)</f>
        <v>0</v>
      </c>
    </row>
    <row r="157" spans="2:7" ht="28.5" x14ac:dyDescent="0.2">
      <c r="B157" s="42" t="s">
        <v>82</v>
      </c>
      <c r="C157" s="30" t="s">
        <v>83</v>
      </c>
      <c r="D157" s="42" t="s">
        <v>6</v>
      </c>
      <c r="E157" s="42">
        <v>3</v>
      </c>
      <c r="F157" s="73"/>
      <c r="G157" s="42">
        <f t="shared" si="11"/>
        <v>0</v>
      </c>
    </row>
    <row r="158" spans="2:7" ht="85.5" x14ac:dyDescent="0.2">
      <c r="B158" s="42" t="s">
        <v>84</v>
      </c>
      <c r="C158" s="30" t="s">
        <v>85</v>
      </c>
      <c r="D158" s="42" t="s">
        <v>6</v>
      </c>
      <c r="E158" s="42">
        <v>1</v>
      </c>
      <c r="F158" s="73"/>
      <c r="G158" s="42">
        <f t="shared" si="11"/>
        <v>0</v>
      </c>
    </row>
    <row r="159" spans="2:7" ht="15" thickBot="1" x14ac:dyDescent="0.25">
      <c r="B159" s="42"/>
      <c r="C159" s="29"/>
      <c r="D159" s="42"/>
      <c r="E159" s="42"/>
      <c r="F159" s="42"/>
      <c r="G159" s="43"/>
    </row>
    <row r="160" spans="2:7" ht="30.75" thickBot="1" x14ac:dyDescent="0.25">
      <c r="B160" s="42"/>
      <c r="C160" s="31" t="s">
        <v>86</v>
      </c>
      <c r="D160" s="42"/>
      <c r="E160" s="42"/>
      <c r="F160" s="66"/>
      <c r="G160" s="46">
        <f>SUM(G156:G158)</f>
        <v>0</v>
      </c>
    </row>
    <row r="161" spans="2:7" x14ac:dyDescent="0.2">
      <c r="B161" s="42"/>
      <c r="C161" s="29"/>
      <c r="D161" s="42"/>
      <c r="E161" s="42"/>
      <c r="F161" s="42"/>
      <c r="G161" s="45"/>
    </row>
    <row r="162" spans="2:7" ht="30" x14ac:dyDescent="0.2">
      <c r="B162" s="42"/>
      <c r="C162" s="33" t="s">
        <v>87</v>
      </c>
      <c r="D162" s="42"/>
      <c r="E162" s="42"/>
      <c r="F162" s="42"/>
      <c r="G162" s="42"/>
    </row>
    <row r="163" spans="2:7" x14ac:dyDescent="0.2">
      <c r="B163" s="42"/>
      <c r="C163" s="29"/>
      <c r="D163" s="42"/>
      <c r="E163" s="42"/>
      <c r="F163" s="42"/>
      <c r="G163" s="42"/>
    </row>
    <row r="164" spans="2:7" ht="99.75" x14ac:dyDescent="0.2">
      <c r="B164" s="42" t="s">
        <v>88</v>
      </c>
      <c r="C164" s="30" t="s">
        <v>89</v>
      </c>
      <c r="D164" s="42" t="s">
        <v>6</v>
      </c>
      <c r="E164" s="60">
        <v>12</v>
      </c>
      <c r="F164" s="73"/>
      <c r="G164" s="42">
        <f t="shared" ref="G164:G176" si="12">IF(F164="",0,F164*E164)</f>
        <v>0</v>
      </c>
    </row>
    <row r="165" spans="2:7" ht="114" x14ac:dyDescent="0.2">
      <c r="B165" s="42" t="s">
        <v>90</v>
      </c>
      <c r="C165" s="30" t="s">
        <v>91</v>
      </c>
      <c r="D165" s="42" t="s">
        <v>6</v>
      </c>
      <c r="E165" s="60">
        <v>14</v>
      </c>
      <c r="F165" s="73"/>
      <c r="G165" s="42">
        <f t="shared" si="12"/>
        <v>0</v>
      </c>
    </row>
    <row r="166" spans="2:7" ht="57" x14ac:dyDescent="0.2">
      <c r="B166" s="42" t="s">
        <v>174</v>
      </c>
      <c r="C166" s="61" t="s">
        <v>175</v>
      </c>
      <c r="D166" s="42" t="s">
        <v>6</v>
      </c>
      <c r="E166" s="60">
        <v>6</v>
      </c>
      <c r="F166" s="73"/>
      <c r="G166" s="42">
        <f t="shared" si="12"/>
        <v>0</v>
      </c>
    </row>
    <row r="167" spans="2:7" ht="42.75" x14ac:dyDescent="0.2">
      <c r="B167" s="42" t="s">
        <v>92</v>
      </c>
      <c r="C167" s="30" t="s">
        <v>176</v>
      </c>
      <c r="D167" s="42" t="s">
        <v>53</v>
      </c>
      <c r="E167" s="60">
        <v>10</v>
      </c>
      <c r="F167" s="73"/>
      <c r="G167" s="42">
        <f t="shared" si="12"/>
        <v>0</v>
      </c>
    </row>
    <row r="168" spans="2:7" ht="57" x14ac:dyDescent="0.2">
      <c r="B168" s="42" t="s">
        <v>93</v>
      </c>
      <c r="C168" s="30" t="s">
        <v>177</v>
      </c>
      <c r="D168" s="42" t="s">
        <v>53</v>
      </c>
      <c r="E168" s="60">
        <v>2</v>
      </c>
      <c r="F168" s="73"/>
      <c r="G168" s="42">
        <f t="shared" si="12"/>
        <v>0</v>
      </c>
    </row>
    <row r="169" spans="2:7" ht="57" x14ac:dyDescent="0.2">
      <c r="B169" s="42" t="s">
        <v>94</v>
      </c>
      <c r="C169" s="30" t="s">
        <v>178</v>
      </c>
      <c r="D169" s="42" t="s">
        <v>53</v>
      </c>
      <c r="E169" s="60">
        <v>2</v>
      </c>
      <c r="F169" s="73"/>
      <c r="G169" s="42">
        <f t="shared" si="12"/>
        <v>0</v>
      </c>
    </row>
    <row r="170" spans="2:7" ht="57" x14ac:dyDescent="0.2">
      <c r="B170" s="42" t="s">
        <v>95</v>
      </c>
      <c r="C170" s="61" t="s">
        <v>180</v>
      </c>
      <c r="D170" s="42" t="s">
        <v>53</v>
      </c>
      <c r="E170" s="60">
        <v>2</v>
      </c>
      <c r="F170" s="73"/>
      <c r="G170" s="42">
        <f t="shared" si="12"/>
        <v>0</v>
      </c>
    </row>
    <row r="171" spans="2:7" ht="71.25" x14ac:dyDescent="0.2">
      <c r="B171" s="42" t="s">
        <v>96</v>
      </c>
      <c r="C171" s="61" t="s">
        <v>179</v>
      </c>
      <c r="D171" s="42" t="s">
        <v>53</v>
      </c>
      <c r="E171" s="60">
        <v>10</v>
      </c>
      <c r="F171" s="73"/>
      <c r="G171" s="42">
        <f t="shared" si="12"/>
        <v>0</v>
      </c>
    </row>
    <row r="172" spans="2:7" ht="71.25" x14ac:dyDescent="0.2">
      <c r="B172" s="42" t="s">
        <v>97</v>
      </c>
      <c r="C172" s="61" t="s">
        <v>193</v>
      </c>
      <c r="D172" s="42" t="s">
        <v>53</v>
      </c>
      <c r="E172" s="60">
        <v>1</v>
      </c>
      <c r="F172" s="73"/>
      <c r="G172" s="42">
        <f t="shared" si="12"/>
        <v>0</v>
      </c>
    </row>
    <row r="173" spans="2:7" ht="42.75" x14ac:dyDescent="0.2">
      <c r="B173" s="42" t="s">
        <v>98</v>
      </c>
      <c r="C173" s="30" t="s">
        <v>99</v>
      </c>
      <c r="D173" s="42" t="s">
        <v>53</v>
      </c>
      <c r="E173" s="42">
        <v>20</v>
      </c>
      <c r="F173" s="73"/>
      <c r="G173" s="42">
        <f t="shared" si="12"/>
        <v>0</v>
      </c>
    </row>
    <row r="174" spans="2:7" ht="71.25" x14ac:dyDescent="0.2">
      <c r="B174" s="42" t="s">
        <v>100</v>
      </c>
      <c r="C174" s="30" t="s">
        <v>101</v>
      </c>
      <c r="D174" s="42" t="s">
        <v>53</v>
      </c>
      <c r="E174" s="42">
        <v>10</v>
      </c>
      <c r="F174" s="73"/>
      <c r="G174" s="42">
        <f t="shared" si="12"/>
        <v>0</v>
      </c>
    </row>
    <row r="175" spans="2:7" x14ac:dyDescent="0.2">
      <c r="B175" s="42" t="s">
        <v>182</v>
      </c>
      <c r="C175" s="61" t="s">
        <v>181</v>
      </c>
      <c r="D175" s="42" t="s">
        <v>53</v>
      </c>
      <c r="E175" s="42">
        <v>12</v>
      </c>
      <c r="F175" s="73"/>
      <c r="G175" s="43">
        <f t="shared" si="12"/>
        <v>0</v>
      </c>
    </row>
    <row r="176" spans="2:7" ht="28.5" x14ac:dyDescent="0.2">
      <c r="B176" s="42" t="s">
        <v>183</v>
      </c>
      <c r="C176" s="61" t="s">
        <v>184</v>
      </c>
      <c r="D176" s="42" t="s">
        <v>53</v>
      </c>
      <c r="E176" s="42">
        <v>12</v>
      </c>
      <c r="F176" s="73"/>
      <c r="G176" s="43">
        <f t="shared" si="12"/>
        <v>0</v>
      </c>
    </row>
    <row r="177" spans="2:7" ht="15" thickBot="1" x14ac:dyDescent="0.25">
      <c r="B177" s="42"/>
      <c r="C177" s="34"/>
      <c r="D177" s="42"/>
      <c r="E177" s="42"/>
      <c r="F177" s="42"/>
      <c r="G177" s="43"/>
    </row>
    <row r="178" spans="2:7" ht="30.75" thickBot="1" x14ac:dyDescent="0.25">
      <c r="B178" s="66"/>
      <c r="C178" s="35" t="s">
        <v>102</v>
      </c>
      <c r="D178" s="67"/>
      <c r="E178" s="42"/>
      <c r="F178" s="66"/>
      <c r="G178" s="46">
        <f>SUM(G164:G176)</f>
        <v>0</v>
      </c>
    </row>
    <row r="179" spans="2:7" x14ac:dyDescent="0.2">
      <c r="B179" s="42"/>
      <c r="C179" s="36"/>
      <c r="D179" s="42"/>
      <c r="E179" s="42"/>
      <c r="F179" s="42"/>
      <c r="G179" s="45"/>
    </row>
    <row r="180" spans="2:7" x14ac:dyDescent="0.2">
      <c r="B180" s="42"/>
      <c r="C180" s="29"/>
      <c r="D180" s="42"/>
      <c r="E180" s="42"/>
      <c r="F180" s="42"/>
      <c r="G180" s="42"/>
    </row>
    <row r="181" spans="2:7" x14ac:dyDescent="0.2">
      <c r="B181" s="42"/>
      <c r="C181" s="29" t="s">
        <v>103</v>
      </c>
      <c r="D181" s="42"/>
      <c r="E181" s="42"/>
      <c r="F181" s="42"/>
      <c r="G181" s="42"/>
    </row>
    <row r="182" spans="2:7" x14ac:dyDescent="0.2">
      <c r="B182" s="42"/>
      <c r="C182" s="29"/>
      <c r="D182" s="42"/>
      <c r="E182" s="42"/>
      <c r="F182" s="42"/>
      <c r="G182" s="42"/>
    </row>
    <row r="183" spans="2:7" ht="85.5" x14ac:dyDescent="0.2">
      <c r="B183" s="42"/>
      <c r="C183" s="30" t="s">
        <v>104</v>
      </c>
      <c r="D183" s="42"/>
      <c r="E183" s="42"/>
      <c r="F183" s="42"/>
      <c r="G183" s="42"/>
    </row>
    <row r="184" spans="2:7" ht="71.25" x14ac:dyDescent="0.2">
      <c r="B184" s="42" t="s">
        <v>105</v>
      </c>
      <c r="C184" s="30" t="s">
        <v>106</v>
      </c>
      <c r="D184" s="42" t="s">
        <v>65</v>
      </c>
      <c r="E184" s="42">
        <v>120</v>
      </c>
      <c r="F184" s="73"/>
      <c r="G184" s="42">
        <f>IF(F184="",0,F184*E184)</f>
        <v>0</v>
      </c>
    </row>
    <row r="185" spans="2:7" ht="42.75" x14ac:dyDescent="0.2">
      <c r="B185" s="42" t="s">
        <v>107</v>
      </c>
      <c r="C185" s="30" t="s">
        <v>108</v>
      </c>
      <c r="D185" s="42" t="s">
        <v>53</v>
      </c>
      <c r="E185" s="42">
        <v>1</v>
      </c>
      <c r="F185" s="73"/>
      <c r="G185" s="42">
        <f>IF(F185="",0,F185*E185)</f>
        <v>0</v>
      </c>
    </row>
    <row r="186" spans="2:7" x14ac:dyDescent="0.2">
      <c r="B186" s="42" t="s">
        <v>109</v>
      </c>
      <c r="C186" s="29" t="s">
        <v>110</v>
      </c>
      <c r="D186" s="42" t="s">
        <v>53</v>
      </c>
      <c r="E186" s="42">
        <v>3</v>
      </c>
      <c r="F186" s="73"/>
      <c r="G186" s="42">
        <f>IF(F186="",0,F186*E186)</f>
        <v>0</v>
      </c>
    </row>
    <row r="187" spans="2:7" ht="28.5" x14ac:dyDescent="0.2">
      <c r="B187" s="42" t="s">
        <v>111</v>
      </c>
      <c r="C187" s="30" t="s">
        <v>112</v>
      </c>
      <c r="D187" s="42" t="s">
        <v>53</v>
      </c>
      <c r="E187" s="42">
        <v>10</v>
      </c>
      <c r="F187" s="73"/>
      <c r="G187" s="42">
        <f>IF(F187="",0,F187*E187)</f>
        <v>0</v>
      </c>
    </row>
    <row r="188" spans="2:7" ht="57" x14ac:dyDescent="0.2">
      <c r="B188" s="42" t="s">
        <v>113</v>
      </c>
      <c r="C188" s="30" t="s">
        <v>114</v>
      </c>
      <c r="D188" s="42" t="s">
        <v>6</v>
      </c>
      <c r="E188" s="42">
        <v>4</v>
      </c>
      <c r="F188" s="73"/>
      <c r="G188" s="42">
        <f>IF(F188="",0,F188*E188)</f>
        <v>0</v>
      </c>
    </row>
    <row r="189" spans="2:7" ht="15" thickBot="1" x14ac:dyDescent="0.25">
      <c r="B189" s="42"/>
      <c r="C189" s="34"/>
      <c r="D189" s="42"/>
      <c r="E189" s="42"/>
      <c r="F189" s="42"/>
      <c r="G189" s="43"/>
    </row>
    <row r="190" spans="2:7" ht="30.75" thickBot="1" x14ac:dyDescent="0.25">
      <c r="B190" s="66"/>
      <c r="C190" s="35" t="s">
        <v>115</v>
      </c>
      <c r="D190" s="67"/>
      <c r="E190" s="42"/>
      <c r="F190" s="66"/>
      <c r="G190" s="46">
        <f>SUM(G184:G188)</f>
        <v>0</v>
      </c>
    </row>
    <row r="191" spans="2:7" x14ac:dyDescent="0.2">
      <c r="B191" s="66"/>
      <c r="C191" s="37"/>
      <c r="D191" s="67"/>
      <c r="E191" s="42"/>
      <c r="F191" s="66"/>
      <c r="G191" s="47"/>
    </row>
    <row r="192" spans="2:7" ht="15" x14ac:dyDescent="0.2">
      <c r="B192" s="66"/>
      <c r="C192" s="38" t="s">
        <v>116</v>
      </c>
      <c r="D192" s="67"/>
      <c r="E192" s="42"/>
      <c r="F192" s="66"/>
      <c r="G192" s="47"/>
    </row>
    <row r="193" spans="2:7" ht="28.5" x14ac:dyDescent="0.2">
      <c r="B193" s="42" t="s">
        <v>117</v>
      </c>
      <c r="C193" s="39" t="s">
        <v>155</v>
      </c>
      <c r="D193" s="42" t="s">
        <v>6</v>
      </c>
      <c r="E193" s="42">
        <v>1</v>
      </c>
      <c r="F193" s="73"/>
      <c r="G193" s="42">
        <f t="shared" ref="G193:G200" si="13">IF(F193="",0,F193*E193)</f>
        <v>0</v>
      </c>
    </row>
    <row r="194" spans="2:7" ht="28.5" x14ac:dyDescent="0.2">
      <c r="B194" s="42" t="s">
        <v>118</v>
      </c>
      <c r="C194" s="39" t="s">
        <v>119</v>
      </c>
      <c r="D194" s="42" t="s">
        <v>6</v>
      </c>
      <c r="E194" s="42">
        <v>1</v>
      </c>
      <c r="F194" s="73"/>
      <c r="G194" s="45">
        <f t="shared" si="13"/>
        <v>0</v>
      </c>
    </row>
    <row r="195" spans="2:7" ht="28.5" x14ac:dyDescent="0.2">
      <c r="B195" s="42" t="s">
        <v>120</v>
      </c>
      <c r="C195" s="39" t="s">
        <v>121</v>
      </c>
      <c r="D195" s="42" t="s">
        <v>6</v>
      </c>
      <c r="E195" s="42">
        <v>1</v>
      </c>
      <c r="F195" s="73"/>
      <c r="G195" s="45">
        <f t="shared" si="13"/>
        <v>0</v>
      </c>
    </row>
    <row r="196" spans="2:7" ht="28.5" x14ac:dyDescent="0.2">
      <c r="B196" s="42" t="s">
        <v>130</v>
      </c>
      <c r="C196" s="39" t="s">
        <v>136</v>
      </c>
      <c r="D196" s="42" t="s">
        <v>6</v>
      </c>
      <c r="E196" s="42">
        <v>1</v>
      </c>
      <c r="F196" s="73"/>
      <c r="G196" s="45">
        <f t="shared" si="13"/>
        <v>0</v>
      </c>
    </row>
    <row r="197" spans="2:7" ht="57" x14ac:dyDescent="0.2">
      <c r="B197" s="42" t="s">
        <v>135</v>
      </c>
      <c r="C197" s="39" t="s">
        <v>171</v>
      </c>
      <c r="D197" s="42" t="s">
        <v>6</v>
      </c>
      <c r="E197" s="42">
        <v>1</v>
      </c>
      <c r="F197" s="73"/>
      <c r="G197" s="45">
        <f t="shared" si="13"/>
        <v>0</v>
      </c>
    </row>
    <row r="198" spans="2:7" ht="71.25" x14ac:dyDescent="0.2">
      <c r="B198" s="42" t="s">
        <v>138</v>
      </c>
      <c r="C198" s="39" t="s">
        <v>187</v>
      </c>
      <c r="D198" s="42" t="s">
        <v>6</v>
      </c>
      <c r="E198" s="42">
        <v>1</v>
      </c>
      <c r="F198" s="73"/>
      <c r="G198" s="45">
        <f t="shared" si="13"/>
        <v>0</v>
      </c>
    </row>
    <row r="199" spans="2:7" ht="85.5" x14ac:dyDescent="0.2">
      <c r="B199" s="42" t="s">
        <v>154</v>
      </c>
      <c r="C199" s="39" t="s">
        <v>156</v>
      </c>
      <c r="D199" s="42" t="s">
        <v>6</v>
      </c>
      <c r="E199" s="42">
        <v>1</v>
      </c>
      <c r="F199" s="73"/>
      <c r="G199" s="45">
        <f t="shared" si="13"/>
        <v>0</v>
      </c>
    </row>
    <row r="200" spans="2:7" ht="42.75" x14ac:dyDescent="0.2">
      <c r="B200" s="61" t="s">
        <v>185</v>
      </c>
      <c r="C200" s="61" t="s">
        <v>186</v>
      </c>
      <c r="D200" s="61" t="s">
        <v>53</v>
      </c>
      <c r="E200" s="61">
        <v>12</v>
      </c>
      <c r="F200" s="74"/>
      <c r="G200" s="61">
        <f t="shared" si="13"/>
        <v>0</v>
      </c>
    </row>
    <row r="201" spans="2:7" ht="15" thickBot="1" x14ac:dyDescent="0.25">
      <c r="B201" s="42"/>
      <c r="C201" s="40"/>
      <c r="D201" s="42"/>
      <c r="E201" s="42"/>
      <c r="F201" s="42"/>
      <c r="G201" s="48"/>
    </row>
    <row r="202" spans="2:7" ht="15" thickBot="1" x14ac:dyDescent="0.25">
      <c r="B202" s="66"/>
      <c r="C202" s="41" t="s">
        <v>122</v>
      </c>
      <c r="D202" s="67"/>
      <c r="E202" s="42"/>
      <c r="F202" s="66"/>
      <c r="G202" s="46">
        <f>SUM(G193:G200)</f>
        <v>0</v>
      </c>
    </row>
    <row r="203" spans="2:7" x14ac:dyDescent="0.2">
      <c r="B203" s="42"/>
      <c r="C203" s="36"/>
      <c r="D203" s="42"/>
      <c r="E203" s="42"/>
      <c r="F203" s="42"/>
      <c r="G203" s="45"/>
    </row>
    <row r="204" spans="2:7" ht="15" x14ac:dyDescent="0.2">
      <c r="B204" s="42"/>
      <c r="C204" s="32" t="s">
        <v>194</v>
      </c>
      <c r="D204" s="42"/>
      <c r="E204" s="42"/>
      <c r="F204" s="42"/>
      <c r="G204" s="42"/>
    </row>
    <row r="205" spans="2:7" ht="99.75" x14ac:dyDescent="0.2">
      <c r="B205" s="42" t="s">
        <v>123</v>
      </c>
      <c r="C205" s="30" t="s">
        <v>195</v>
      </c>
      <c r="D205" s="42" t="s">
        <v>53</v>
      </c>
      <c r="E205" s="42">
        <v>4</v>
      </c>
      <c r="F205" s="73"/>
      <c r="G205" s="42">
        <f>IF(F205="",0,F205*E205)</f>
        <v>0</v>
      </c>
    </row>
    <row r="206" spans="2:7" ht="29.25" thickBot="1" x14ac:dyDescent="0.25">
      <c r="B206" s="42" t="s">
        <v>197</v>
      </c>
      <c r="C206" s="63" t="s">
        <v>196</v>
      </c>
      <c r="D206" s="42" t="s">
        <v>53</v>
      </c>
      <c r="E206" s="42">
        <v>5</v>
      </c>
      <c r="F206" s="73"/>
      <c r="G206" s="42">
        <f>IF(F206="",0,F206*E206)</f>
        <v>0</v>
      </c>
    </row>
    <row r="207" spans="2:7" ht="29.25" thickBot="1" x14ac:dyDescent="0.25">
      <c r="B207" s="66"/>
      <c r="C207" s="41" t="s">
        <v>124</v>
      </c>
      <c r="D207" s="67"/>
      <c r="E207" s="42"/>
      <c r="F207" s="66"/>
      <c r="G207" s="46">
        <f>SUM(G205:G206)</f>
        <v>0</v>
      </c>
    </row>
    <row r="208" spans="2:7" x14ac:dyDescent="0.2">
      <c r="B208" s="42"/>
      <c r="C208" s="36"/>
      <c r="D208" s="42"/>
      <c r="E208" s="42"/>
      <c r="F208" s="42"/>
      <c r="G208" s="45"/>
    </row>
    <row r="209" spans="2:7" x14ac:dyDescent="0.2">
      <c r="B209" s="42"/>
      <c r="C209" s="29"/>
      <c r="D209" s="42"/>
      <c r="E209" s="42"/>
      <c r="F209" s="42"/>
      <c r="G209" s="42"/>
    </row>
    <row r="210" spans="2:7" ht="15" thickBot="1" x14ac:dyDescent="0.25">
      <c r="B210" s="42"/>
      <c r="C210" s="29"/>
      <c r="D210" s="42"/>
      <c r="E210" s="42"/>
      <c r="F210" s="42"/>
      <c r="G210" s="43"/>
    </row>
    <row r="211" spans="2:7" ht="15.75" thickBot="1" x14ac:dyDescent="0.25">
      <c r="B211" s="42"/>
      <c r="C211" s="32" t="s">
        <v>57</v>
      </c>
      <c r="D211" s="42"/>
      <c r="E211" s="42"/>
      <c r="F211" s="66"/>
      <c r="G211" s="46" t="s">
        <v>125</v>
      </c>
    </row>
    <row r="212" spans="2:7" ht="15" x14ac:dyDescent="0.2">
      <c r="B212" s="42"/>
      <c r="C212" s="32" t="s">
        <v>58</v>
      </c>
      <c r="D212" s="42"/>
      <c r="E212" s="42"/>
      <c r="F212" s="42"/>
      <c r="G212" s="49"/>
    </row>
    <row r="213" spans="2:7" ht="15" x14ac:dyDescent="0.2">
      <c r="B213" s="42"/>
      <c r="C213" s="32" t="s">
        <v>126</v>
      </c>
      <c r="D213" s="42"/>
      <c r="E213" s="42"/>
      <c r="F213" s="42"/>
      <c r="G213" s="3">
        <f>G152</f>
        <v>0</v>
      </c>
    </row>
    <row r="214" spans="2:7" ht="15" x14ac:dyDescent="0.2">
      <c r="B214" s="42"/>
      <c r="C214" s="32" t="s">
        <v>79</v>
      </c>
      <c r="D214" s="42"/>
      <c r="E214" s="42"/>
      <c r="F214" s="42"/>
      <c r="G214" s="3">
        <f>G160</f>
        <v>0</v>
      </c>
    </row>
    <row r="215" spans="2:7" ht="30" x14ac:dyDescent="0.2">
      <c r="B215" s="42"/>
      <c r="C215" s="33" t="s">
        <v>87</v>
      </c>
      <c r="D215" s="42"/>
      <c r="E215" s="42"/>
      <c r="F215" s="42"/>
      <c r="G215" s="3">
        <f>G178</f>
        <v>0</v>
      </c>
    </row>
    <row r="216" spans="2:7" ht="15" x14ac:dyDescent="0.2">
      <c r="B216" s="42"/>
      <c r="C216" s="32" t="s">
        <v>103</v>
      </c>
      <c r="D216" s="42"/>
      <c r="E216" s="42"/>
      <c r="F216" s="42"/>
      <c r="G216" s="3">
        <f>G190</f>
        <v>0</v>
      </c>
    </row>
    <row r="217" spans="2:7" ht="15" x14ac:dyDescent="0.2">
      <c r="B217" s="42"/>
      <c r="C217" s="32" t="s">
        <v>116</v>
      </c>
      <c r="D217" s="42"/>
      <c r="E217" s="42"/>
      <c r="F217" s="42"/>
      <c r="G217" s="3">
        <f>G202</f>
        <v>0</v>
      </c>
    </row>
    <row r="218" spans="2:7" ht="15" x14ac:dyDescent="0.2">
      <c r="B218" s="42"/>
      <c r="C218" s="32" t="s">
        <v>127</v>
      </c>
      <c r="D218" s="42"/>
      <c r="E218" s="42"/>
      <c r="F218" s="42"/>
      <c r="G218" s="3">
        <f>G207</f>
        <v>0</v>
      </c>
    </row>
    <row r="219" spans="2:7" x14ac:dyDescent="0.2">
      <c r="B219" s="85" t="s">
        <v>172</v>
      </c>
      <c r="C219" s="86"/>
      <c r="D219" s="86"/>
      <c r="E219" s="87"/>
      <c r="F219" s="2" t="s">
        <v>46</v>
      </c>
      <c r="G219" s="2">
        <f>SUM(G213:G218)</f>
        <v>0</v>
      </c>
    </row>
    <row r="220" spans="2:7" x14ac:dyDescent="0.2">
      <c r="B220" s="85" t="s">
        <v>48</v>
      </c>
      <c r="C220" s="86"/>
      <c r="D220" s="86"/>
      <c r="E220" s="87"/>
      <c r="F220" s="2" t="s">
        <v>46</v>
      </c>
      <c r="G220" s="2">
        <f>0.17*G219</f>
        <v>0</v>
      </c>
    </row>
    <row r="221" spans="2:7" x14ac:dyDescent="0.2">
      <c r="B221" s="85" t="s">
        <v>173</v>
      </c>
      <c r="C221" s="86"/>
      <c r="D221" s="86"/>
      <c r="E221" s="87"/>
      <c r="F221" s="2" t="s">
        <v>46</v>
      </c>
      <c r="G221" s="2">
        <f>SUM(G219:G220)</f>
        <v>0</v>
      </c>
    </row>
    <row r="223" spans="2:7" ht="15" x14ac:dyDescent="0.2">
      <c r="B223" s="42"/>
      <c r="C223" s="32" t="s">
        <v>139</v>
      </c>
      <c r="D223" s="42"/>
      <c r="E223" s="54"/>
      <c r="F223" s="2"/>
      <c r="G223" s="2"/>
    </row>
    <row r="224" spans="2:7" ht="30" x14ac:dyDescent="0.2">
      <c r="B224" s="42"/>
      <c r="C224" s="12" t="s">
        <v>153</v>
      </c>
      <c r="D224" s="42"/>
      <c r="E224" s="54"/>
      <c r="F224" s="2"/>
      <c r="G224" s="2"/>
    </row>
    <row r="225" spans="2:7" x14ac:dyDescent="0.2">
      <c r="B225" s="42" t="s">
        <v>140</v>
      </c>
      <c r="C225" s="55" t="s">
        <v>141</v>
      </c>
      <c r="D225" s="42" t="s">
        <v>142</v>
      </c>
      <c r="E225" s="54">
        <v>40</v>
      </c>
      <c r="F225" s="75"/>
      <c r="G225" s="2">
        <f t="shared" ref="G225:G230" si="14">IF(F225="",0,F225*E225)</f>
        <v>0</v>
      </c>
    </row>
    <row r="226" spans="2:7" x14ac:dyDescent="0.2">
      <c r="B226" s="42" t="s">
        <v>143</v>
      </c>
      <c r="C226" s="55" t="s">
        <v>148</v>
      </c>
      <c r="D226" s="42" t="s">
        <v>142</v>
      </c>
      <c r="E226" s="54">
        <v>40</v>
      </c>
      <c r="F226" s="75"/>
      <c r="G226" s="2">
        <f t="shared" si="14"/>
        <v>0</v>
      </c>
    </row>
    <row r="227" spans="2:7" x14ac:dyDescent="0.2">
      <c r="B227" s="42" t="s">
        <v>144</v>
      </c>
      <c r="C227" s="55" t="s">
        <v>149</v>
      </c>
      <c r="D227" s="42" t="s">
        <v>142</v>
      </c>
      <c r="E227" s="54">
        <v>40</v>
      </c>
      <c r="F227" s="75"/>
      <c r="G227" s="2">
        <f t="shared" si="14"/>
        <v>0</v>
      </c>
    </row>
    <row r="228" spans="2:7" x14ac:dyDescent="0.2">
      <c r="B228" s="42" t="s">
        <v>145</v>
      </c>
      <c r="C228" s="55" t="s">
        <v>150</v>
      </c>
      <c r="D228" s="42" t="s">
        <v>142</v>
      </c>
      <c r="E228" s="54">
        <v>40</v>
      </c>
      <c r="F228" s="75"/>
      <c r="G228" s="2">
        <f t="shared" si="14"/>
        <v>0</v>
      </c>
    </row>
    <row r="229" spans="2:7" x14ac:dyDescent="0.2">
      <c r="B229" s="42" t="s">
        <v>146</v>
      </c>
      <c r="C229" s="55" t="s">
        <v>151</v>
      </c>
      <c r="D229" s="42" t="s">
        <v>142</v>
      </c>
      <c r="E229" s="54">
        <v>40</v>
      </c>
      <c r="F229" s="75"/>
      <c r="G229" s="2">
        <f t="shared" si="14"/>
        <v>0</v>
      </c>
    </row>
    <row r="230" spans="2:7" x14ac:dyDescent="0.2">
      <c r="B230" s="42" t="s">
        <v>147</v>
      </c>
      <c r="C230" s="55" t="s">
        <v>152</v>
      </c>
      <c r="D230" s="42" t="s">
        <v>142</v>
      </c>
      <c r="E230" s="54">
        <v>40</v>
      </c>
      <c r="F230" s="75"/>
      <c r="G230" s="2">
        <f t="shared" si="14"/>
        <v>0</v>
      </c>
    </row>
    <row r="231" spans="2:7" x14ac:dyDescent="0.2">
      <c r="B231" s="85" t="s">
        <v>47</v>
      </c>
      <c r="C231" s="86"/>
      <c r="D231" s="86"/>
      <c r="E231" s="87"/>
      <c r="F231" s="2" t="s">
        <v>46</v>
      </c>
      <c r="G231" s="2">
        <f>SUM(G225:G230)</f>
        <v>0</v>
      </c>
    </row>
    <row r="232" spans="2:7" x14ac:dyDescent="0.2">
      <c r="B232" s="85" t="s">
        <v>48</v>
      </c>
      <c r="C232" s="86"/>
      <c r="D232" s="86"/>
      <c r="E232" s="87"/>
      <c r="F232" s="2" t="s">
        <v>46</v>
      </c>
      <c r="G232" s="2">
        <f>0.17*G231</f>
        <v>0</v>
      </c>
    </row>
    <row r="233" spans="2:7" x14ac:dyDescent="0.2">
      <c r="B233" s="85" t="s">
        <v>49</v>
      </c>
      <c r="C233" s="86"/>
      <c r="D233" s="86"/>
      <c r="E233" s="87"/>
      <c r="F233" s="2" t="s">
        <v>46</v>
      </c>
      <c r="G233" s="2">
        <f>SUM(G231:G232)</f>
        <v>0</v>
      </c>
    </row>
    <row r="234" spans="2:7" x14ac:dyDescent="0.2">
      <c r="B234" s="27"/>
      <c r="C234" s="27"/>
      <c r="D234" s="27"/>
      <c r="E234" s="27"/>
      <c r="F234" s="28"/>
      <c r="G234" s="28"/>
    </row>
    <row r="235" spans="2:7" x14ac:dyDescent="0.2">
      <c r="B235" s="27"/>
      <c r="C235" s="27"/>
      <c r="D235" s="27"/>
      <c r="E235" s="27"/>
      <c r="F235" s="28"/>
      <c r="G235" s="28"/>
    </row>
    <row r="236" spans="2:7" x14ac:dyDescent="0.2">
      <c r="B236" s="27"/>
      <c r="C236" s="27"/>
      <c r="D236" s="27"/>
      <c r="E236" s="27"/>
      <c r="F236" s="28"/>
      <c r="G236" s="28"/>
    </row>
    <row r="237" spans="2:7" x14ac:dyDescent="0.2">
      <c r="B237" s="27"/>
      <c r="C237" s="27"/>
      <c r="D237" s="27"/>
      <c r="E237" s="27"/>
      <c r="F237" s="28"/>
      <c r="G237" s="28"/>
    </row>
    <row r="239" spans="2:7" ht="15" thickBot="1" x14ac:dyDescent="0.25"/>
    <row r="240" spans="2:7" ht="21" thickTop="1" x14ac:dyDescent="0.2">
      <c r="B240" s="82" t="s">
        <v>170</v>
      </c>
      <c r="C240" s="83"/>
      <c r="D240" s="83"/>
      <c r="E240" s="83"/>
      <c r="F240" s="83"/>
      <c r="G240" s="84"/>
    </row>
    <row r="241" spans="2:7" ht="18" x14ac:dyDescent="0.2">
      <c r="B241" s="76" t="s">
        <v>161</v>
      </c>
      <c r="C241" s="77"/>
      <c r="D241" s="77"/>
      <c r="E241" s="78"/>
      <c r="F241" s="57" t="s">
        <v>46</v>
      </c>
      <c r="G241" s="58">
        <f>G30</f>
        <v>0</v>
      </c>
    </row>
    <row r="242" spans="2:7" ht="18" x14ac:dyDescent="0.2">
      <c r="B242" s="76" t="s">
        <v>166</v>
      </c>
      <c r="C242" s="77"/>
      <c r="D242" s="77"/>
      <c r="E242" s="78"/>
      <c r="F242" s="57" t="s">
        <v>46</v>
      </c>
      <c r="G242" s="58">
        <f>G60</f>
        <v>0</v>
      </c>
    </row>
    <row r="243" spans="2:7" ht="18" x14ac:dyDescent="0.2">
      <c r="B243" s="76" t="s">
        <v>167</v>
      </c>
      <c r="C243" s="77"/>
      <c r="D243" s="77"/>
      <c r="E243" s="78"/>
      <c r="F243" s="57" t="s">
        <v>46</v>
      </c>
      <c r="G243" s="58">
        <f>G63</f>
        <v>0</v>
      </c>
    </row>
    <row r="244" spans="2:7" ht="18" x14ac:dyDescent="0.2">
      <c r="B244" s="76" t="s">
        <v>168</v>
      </c>
      <c r="C244" s="77"/>
      <c r="D244" s="77"/>
      <c r="E244" s="78"/>
      <c r="F244" s="57" t="s">
        <v>46</v>
      </c>
      <c r="G244" s="58">
        <f>G99</f>
        <v>0</v>
      </c>
    </row>
    <row r="245" spans="2:7" ht="18" x14ac:dyDescent="0.2">
      <c r="B245" s="76" t="s">
        <v>169</v>
      </c>
      <c r="C245" s="77"/>
      <c r="D245" s="77"/>
      <c r="E245" s="78"/>
      <c r="F245" s="57" t="s">
        <v>46</v>
      </c>
      <c r="G245" s="58">
        <f>G128</f>
        <v>0</v>
      </c>
    </row>
    <row r="246" spans="2:7" ht="18" x14ac:dyDescent="0.2">
      <c r="B246" s="76" t="s">
        <v>158</v>
      </c>
      <c r="C246" s="77"/>
      <c r="D246" s="77"/>
      <c r="E246" s="78"/>
      <c r="F246" s="57" t="s">
        <v>46</v>
      </c>
      <c r="G246" s="58">
        <f>G221</f>
        <v>0</v>
      </c>
    </row>
    <row r="247" spans="2:7" ht="18" x14ac:dyDescent="0.2">
      <c r="B247" s="76" t="s">
        <v>159</v>
      </c>
      <c r="C247" s="77"/>
      <c r="D247" s="77"/>
      <c r="E247" s="78"/>
      <c r="F247" s="57" t="s">
        <v>46</v>
      </c>
      <c r="G247" s="58">
        <f>G233</f>
        <v>0</v>
      </c>
    </row>
    <row r="248" spans="2:7" ht="21" thickBot="1" x14ac:dyDescent="0.25">
      <c r="B248" s="79" t="s">
        <v>160</v>
      </c>
      <c r="C248" s="80"/>
      <c r="D248" s="80"/>
      <c r="E248" s="81"/>
      <c r="F248" s="56" t="s">
        <v>46</v>
      </c>
      <c r="G248" s="59">
        <f>SUM(G241:G247)</f>
        <v>0</v>
      </c>
    </row>
    <row r="249" spans="2:7" ht="15" thickTop="1" x14ac:dyDescent="0.2"/>
  </sheetData>
  <sheetProtection algorithmName="SHA-512" hashValue="2CIsQQBLJD/puv5lZcexMcAplF9R28n1LWvVEC7aD9JIYDaGmRFDfEGQA8h7XSaXNpMqZ/gopxf/TzCTwZj4ug==" saltValue="H7Vo3syzlF0fJdC8308XzA==" spinCount="100000" sheet="1" objects="1" scenarios="1" formatCells="0" formatColumns="0" formatRows="0"/>
  <customSheetViews>
    <customSheetView guid="{14BDD5BC-6316-47E0-A5D4-43D94AB18F7A}" scale="150" showPageBreaks="1">
      <selection activeCell="C5" sqref="C5"/>
      <pageMargins left="0.70866141732283472" right="0.70866141732283472" top="0.74803149606299213" bottom="0.74803149606299213" header="0.31496062992125984" footer="0.31496062992125984"/>
      <pageSetup paperSize="9" orientation="landscape" r:id="rId1"/>
    </customSheetView>
    <customSheetView guid="{2ADF7178-C61E-4A2D-AA4E-7D77F419EC2C}" scale="110" topLeftCell="A229">
      <selection activeCell="D234" sqref="D234"/>
      <pageMargins left="0.70866141732283472" right="0.70866141732283472" top="0.74803149606299213" bottom="0.74803149606299213" header="0.31496062992125984" footer="0.31496062992125984"/>
      <pageSetup paperSize="9" orientation="landscape" r:id="rId2"/>
    </customSheetView>
  </customSheetViews>
  <mergeCells count="36">
    <mergeCell ref="B219:E219"/>
    <mergeCell ref="B63:G63"/>
    <mergeCell ref="B65:E65"/>
    <mergeCell ref="B66:E66"/>
    <mergeCell ref="B3:G3"/>
    <mergeCell ref="B28:E28"/>
    <mergeCell ref="B29:E29"/>
    <mergeCell ref="B30:E30"/>
    <mergeCell ref="B33:G33"/>
    <mergeCell ref="B58:E58"/>
    <mergeCell ref="B59:E59"/>
    <mergeCell ref="B60:E60"/>
    <mergeCell ref="B126:E126"/>
    <mergeCell ref="B127:E127"/>
    <mergeCell ref="B128:E128"/>
    <mergeCell ref="B67:E67"/>
    <mergeCell ref="B132:G132"/>
    <mergeCell ref="B71:G71"/>
    <mergeCell ref="B97:E97"/>
    <mergeCell ref="B98:E98"/>
    <mergeCell ref="B99:E99"/>
    <mergeCell ref="B101:G101"/>
    <mergeCell ref="B240:G240"/>
    <mergeCell ref="B231:E231"/>
    <mergeCell ref="B232:E232"/>
    <mergeCell ref="B233:E233"/>
    <mergeCell ref="B220:E220"/>
    <mergeCell ref="B221:E221"/>
    <mergeCell ref="B247:E247"/>
    <mergeCell ref="B248:E248"/>
    <mergeCell ref="B241:E241"/>
    <mergeCell ref="B242:E242"/>
    <mergeCell ref="B243:E243"/>
    <mergeCell ref="B244:E244"/>
    <mergeCell ref="B245:E245"/>
    <mergeCell ref="B246:E246"/>
  </mergeCells>
  <phoneticPr fontId="1" type="noConversion"/>
  <pageMargins left="0.70866141732283472" right="0.70866141732283472" top="0.74803149606299213" bottom="0.74803149606299213" header="0.31496062992125984" footer="0.31496062992125984"/>
  <pageSetup paperSize="9" scale="98" orientation="landscape" r:id="rId3"/>
  <rowBreaks count="8" manualBreakCount="8">
    <brk id="69" max="16383" man="1"/>
    <brk id="100" max="16383" man="1"/>
    <brk id="130" max="16383" man="1"/>
    <brk id="161" max="16383" man="1"/>
    <brk id="180" max="16383" man="1"/>
    <brk id="195" max="6" man="1"/>
    <brk id="208" max="16383" man="1"/>
    <brk id="2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1"/>
  <sheetViews>
    <sheetView rightToLeft="1" topLeftCell="A16" zoomScale="91" zoomScaleNormal="55" workbookViewId="0">
      <selection activeCell="D42" sqref="D42"/>
    </sheetView>
  </sheetViews>
  <sheetFormatPr defaultRowHeight="14.25" x14ac:dyDescent="0.2"/>
  <cols>
    <col min="2" max="2" width="3.75" customWidth="1"/>
    <col min="3" max="3" width="13.625" style="50" customWidth="1"/>
    <col min="4" max="4" width="34.375" style="51" customWidth="1"/>
    <col min="5" max="5" width="6.875" style="50" bestFit="1" customWidth="1"/>
    <col min="6" max="6" width="5" style="52" bestFit="1" customWidth="1"/>
    <col min="7" max="7" width="10.25" style="53" customWidth="1"/>
    <col min="8" max="8" width="12.875" style="53" customWidth="1"/>
    <col min="10" max="10" width="9" style="1"/>
  </cols>
  <sheetData/>
  <customSheetViews>
    <customSheetView guid="{14BDD5BC-6316-47E0-A5D4-43D94AB18F7A}" scale="91">
      <selection activeCell="F169" sqref="F169"/>
      <pageMargins left="0.7" right="0.7" top="0.75" bottom="0.75" header="0.3" footer="0.3"/>
      <pageSetup paperSize="9" orientation="portrait" r:id="rId1"/>
    </customSheetView>
    <customSheetView guid="{2ADF7178-C61E-4A2D-AA4E-7D77F419EC2C}" scale="91" topLeftCell="A16">
      <selection activeCell="D42" sqref="D42"/>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1</vt:i4>
      </vt:variant>
    </vt:vector>
  </HeadingPairs>
  <TitlesOfParts>
    <vt:vector size="3" baseType="lpstr">
      <vt:lpstr>כתב כמויות</vt:lpstr>
      <vt:lpstr>.</vt:lpstr>
      <vt:lpstr>'כתב כמויות'!WPrint_TitlesW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אלון שפירא</cp:lastModifiedBy>
  <cp:lastPrinted>2023-01-29T16:15:34Z</cp:lastPrinted>
  <dcterms:created xsi:type="dcterms:W3CDTF">2022-06-20T06:12:25Z</dcterms:created>
  <dcterms:modified xsi:type="dcterms:W3CDTF">2023-02-20T09:33:39Z</dcterms:modified>
</cp:coreProperties>
</file>